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heckCompatibility="1" autoCompressPictures="0"/>
  <mc:AlternateContent xmlns:mc="http://schemas.openxmlformats.org/markup-compatibility/2006">
    <mc:Choice Requires="x15">
      <x15ac:absPath xmlns:x15ac="http://schemas.microsoft.com/office/spreadsheetml/2010/11/ac" url="X:\CED\CED-RANDG\GENERAL\CLOSING 16-17\PUBLIC INSPECTION\Queries\10. Andrew Plant\Electric Avenue, 2 areas\"/>
    </mc:Choice>
  </mc:AlternateContent>
  <bookViews>
    <workbookView xWindow="0" yWindow="0" windowWidth="16815" windowHeight="7755" tabRatio="500"/>
  </bookViews>
  <sheets>
    <sheet name="Grant Calculation" sheetId="5" r:id="rId1"/>
  </sheets>
  <definedNames>
    <definedName name="_xlnm.Print_Area" localSheetId="0">'Grant Calculation'!$A$1:$J$403</definedName>
    <definedName name="_xlnm.Print_Titles" localSheetId="0">'Grant Calculation'!$1:$2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204" i="5" l="1"/>
  <c r="I204" i="5"/>
  <c r="D244" i="5"/>
  <c r="D356" i="5"/>
  <c r="D366" i="5"/>
  <c r="H367" i="5"/>
  <c r="H389" i="5"/>
  <c r="E224" i="5"/>
  <c r="E244" i="5"/>
  <c r="E356" i="5"/>
  <c r="F356" i="5"/>
  <c r="F366" i="5"/>
  <c r="F367" i="5"/>
  <c r="F389" i="5"/>
  <c r="F387" i="5"/>
  <c r="D373" i="5"/>
  <c r="D385" i="5"/>
  <c r="F385" i="5"/>
  <c r="F383" i="5"/>
  <c r="D381" i="5"/>
  <c r="F381" i="5"/>
  <c r="F369" i="5"/>
  <c r="F379" i="5"/>
  <c r="D377" i="5"/>
  <c r="F377" i="5"/>
  <c r="F371" i="5"/>
  <c r="H369" i="5"/>
  <c r="I356" i="5"/>
  <c r="I366" i="5"/>
  <c r="I367" i="5"/>
  <c r="D66" i="5"/>
  <c r="D369" i="5"/>
  <c r="D75" i="5"/>
  <c r="D344" i="5"/>
  <c r="D87" i="5"/>
  <c r="D346" i="5"/>
  <c r="D129" i="5"/>
  <c r="D348" i="5"/>
  <c r="D158" i="5"/>
  <c r="D350" i="5"/>
  <c r="D209" i="5"/>
  <c r="D352" i="5"/>
  <c r="D219" i="5"/>
  <c r="D354" i="5"/>
  <c r="D267" i="5"/>
  <c r="D358" i="5"/>
  <c r="D287" i="5"/>
  <c r="D360" i="5"/>
  <c r="D313" i="5"/>
  <c r="D362" i="5"/>
  <c r="D332" i="5"/>
  <c r="D364" i="5"/>
  <c r="D338" i="5"/>
  <c r="D371" i="5"/>
  <c r="G330" i="5"/>
  <c r="E324" i="5"/>
  <c r="E323" i="5"/>
  <c r="G318" i="5"/>
  <c r="G311" i="5"/>
  <c r="G308" i="5"/>
  <c r="E306" i="5"/>
  <c r="E305" i="5"/>
  <c r="E301" i="5"/>
  <c r="E298" i="5"/>
  <c r="E292" i="5"/>
  <c r="E285" i="5"/>
  <c r="E284" i="5"/>
  <c r="E282" i="5"/>
  <c r="E279" i="5"/>
  <c r="E278" i="5"/>
  <c r="E274" i="5"/>
  <c r="E273" i="5"/>
  <c r="E265" i="5"/>
  <c r="E264" i="5"/>
  <c r="E260" i="5"/>
  <c r="E259" i="5"/>
  <c r="E257" i="5"/>
  <c r="E253" i="5"/>
  <c r="E252" i="5"/>
  <c r="E249" i="5"/>
  <c r="F249" i="5"/>
  <c r="I249" i="5"/>
  <c r="J249" i="5"/>
  <c r="E242" i="5"/>
  <c r="E239" i="5"/>
  <c r="E236" i="5"/>
  <c r="E230" i="5"/>
  <c r="E227" i="5"/>
  <c r="E217" i="5"/>
  <c r="E214" i="5"/>
  <c r="G204" i="5"/>
  <c r="H204" i="5"/>
  <c r="G200" i="5"/>
  <c r="E197" i="5"/>
  <c r="E194" i="5"/>
  <c r="F194" i="5"/>
  <c r="I194" i="5"/>
  <c r="J194" i="5"/>
  <c r="E191" i="5"/>
  <c r="G186" i="5"/>
  <c r="E183" i="5"/>
  <c r="G176" i="5"/>
  <c r="G172" i="5"/>
  <c r="G169" i="5"/>
  <c r="G166" i="5"/>
  <c r="G165" i="5"/>
  <c r="H156" i="5"/>
  <c r="I156" i="5"/>
  <c r="J156" i="5"/>
  <c r="G153" i="5"/>
  <c r="G150" i="5"/>
  <c r="E147" i="5"/>
  <c r="E144" i="5"/>
  <c r="E140" i="5"/>
  <c r="E138" i="5"/>
  <c r="E137" i="5"/>
  <c r="F137" i="5"/>
  <c r="E134" i="5"/>
  <c r="E96" i="5"/>
  <c r="E124" i="5"/>
  <c r="G124" i="5"/>
  <c r="E121" i="5"/>
  <c r="G121" i="5"/>
  <c r="E85" i="5"/>
  <c r="G85" i="5"/>
  <c r="E81" i="5"/>
  <c r="G81" i="5"/>
  <c r="G80" i="5"/>
  <c r="H80" i="5"/>
  <c r="E80" i="5"/>
  <c r="F80" i="5"/>
  <c r="I80" i="5"/>
  <c r="J80" i="5"/>
  <c r="I137" i="5"/>
  <c r="J137" i="5"/>
  <c r="J66" i="5"/>
  <c r="E308" i="5"/>
  <c r="F308" i="5"/>
  <c r="F305" i="5"/>
  <c r="F301" i="5"/>
  <c r="F292" i="5"/>
  <c r="F274" i="5"/>
  <c r="F273" i="5"/>
  <c r="F272" i="5"/>
  <c r="F230" i="5"/>
  <c r="F224" i="5"/>
  <c r="F217" i="5"/>
  <c r="E153" i="5"/>
  <c r="F153" i="5"/>
  <c r="F147" i="5"/>
  <c r="F144" i="5"/>
  <c r="F134" i="5"/>
  <c r="F112" i="5"/>
  <c r="F102" i="5"/>
  <c r="F105" i="5"/>
  <c r="F96" i="5"/>
  <c r="F94" i="5"/>
  <c r="F93" i="5"/>
  <c r="F92" i="5"/>
  <c r="F81" i="5"/>
  <c r="H207" i="5"/>
  <c r="H206" i="5"/>
  <c r="H205" i="5"/>
  <c r="H201" i="5"/>
  <c r="H200" i="5"/>
  <c r="H153" i="5"/>
  <c r="H150" i="5"/>
  <c r="H121" i="5"/>
  <c r="H81" i="5"/>
  <c r="C385" i="5"/>
  <c r="D379" i="5"/>
  <c r="C377" i="5"/>
  <c r="C391" i="5"/>
  <c r="C393" i="5"/>
  <c r="C395" i="5"/>
  <c r="E338" i="5"/>
  <c r="F338" i="5"/>
  <c r="H338" i="5"/>
  <c r="H330" i="5"/>
  <c r="I330" i="5"/>
  <c r="J330" i="5"/>
  <c r="H327" i="5"/>
  <c r="I327" i="5"/>
  <c r="J327" i="5"/>
  <c r="F324" i="5"/>
  <c r="I324" i="5"/>
  <c r="J324" i="5"/>
  <c r="F322" i="5"/>
  <c r="I322" i="5"/>
  <c r="J322" i="5"/>
  <c r="H318" i="5"/>
  <c r="I318" i="5"/>
  <c r="J318" i="5"/>
  <c r="E313" i="5"/>
  <c r="E362" i="5"/>
  <c r="F362" i="5"/>
  <c r="H311" i="5"/>
  <c r="I311" i="5"/>
  <c r="J311" i="5"/>
  <c r="H308" i="5"/>
  <c r="I308" i="5"/>
  <c r="J308" i="5"/>
  <c r="H307" i="5"/>
  <c r="I307" i="5"/>
  <c r="J307" i="5"/>
  <c r="I301" i="5"/>
  <c r="J301" i="5"/>
  <c r="F306" i="5"/>
  <c r="I306" i="5"/>
  <c r="J306" i="5"/>
  <c r="I305" i="5"/>
  <c r="J305" i="5"/>
  <c r="F298" i="5"/>
  <c r="I298" i="5"/>
  <c r="J298" i="5"/>
  <c r="G287" i="5"/>
  <c r="H287" i="5"/>
  <c r="F283" i="5"/>
  <c r="I283" i="5"/>
  <c r="J283" i="5"/>
  <c r="F282" i="5"/>
  <c r="I282" i="5"/>
  <c r="J282" i="5"/>
  <c r="F277" i="5"/>
  <c r="I277" i="5"/>
  <c r="J277" i="5"/>
  <c r="I272" i="5"/>
  <c r="F265" i="5"/>
  <c r="I265" i="5"/>
  <c r="J265" i="5"/>
  <c r="F264" i="5"/>
  <c r="I264" i="5"/>
  <c r="J264" i="5"/>
  <c r="F263" i="5"/>
  <c r="I263" i="5"/>
  <c r="J263" i="5"/>
  <c r="F260" i="5"/>
  <c r="I260" i="5"/>
  <c r="J260" i="5"/>
  <c r="F259" i="5"/>
  <c r="I259" i="5"/>
  <c r="J259" i="5"/>
  <c r="F256" i="5"/>
  <c r="I256" i="5"/>
  <c r="J256" i="5"/>
  <c r="F253" i="5"/>
  <c r="I253" i="5"/>
  <c r="J253" i="5"/>
  <c r="F252" i="5"/>
  <c r="I252" i="5"/>
  <c r="J252" i="5"/>
  <c r="F251" i="5"/>
  <c r="G267" i="5"/>
  <c r="H267" i="5"/>
  <c r="G244" i="5"/>
  <c r="H244" i="5"/>
  <c r="F242" i="5"/>
  <c r="I242" i="5"/>
  <c r="J242" i="5"/>
  <c r="F239" i="5"/>
  <c r="I239" i="5"/>
  <c r="J239" i="5"/>
  <c r="F236" i="5"/>
  <c r="I236" i="5"/>
  <c r="J236" i="5"/>
  <c r="I230" i="5"/>
  <c r="J230" i="5"/>
  <c r="F227" i="5"/>
  <c r="I227" i="5"/>
  <c r="J227" i="5"/>
  <c r="I224" i="5"/>
  <c r="J224" i="5"/>
  <c r="E219" i="5"/>
  <c r="E354" i="5"/>
  <c r="F354" i="5"/>
  <c r="H219" i="5"/>
  <c r="F214" i="5"/>
  <c r="F219" i="5"/>
  <c r="E209" i="5"/>
  <c r="E352" i="5"/>
  <c r="F352" i="5"/>
  <c r="I207" i="5"/>
  <c r="J207" i="5"/>
  <c r="I206" i="5"/>
  <c r="J206" i="5"/>
  <c r="I205" i="5"/>
  <c r="J205" i="5"/>
  <c r="I201" i="5"/>
  <c r="J201" i="5"/>
  <c r="I200" i="5"/>
  <c r="J200" i="5"/>
  <c r="F197" i="5"/>
  <c r="I197" i="5"/>
  <c r="J197" i="5"/>
  <c r="F191" i="5"/>
  <c r="I191" i="5"/>
  <c r="J191" i="5"/>
  <c r="H186" i="5"/>
  <c r="I186" i="5"/>
  <c r="J186" i="5"/>
  <c r="F183" i="5"/>
  <c r="H180" i="5"/>
  <c r="I180" i="5"/>
  <c r="J180" i="5"/>
  <c r="H176" i="5"/>
  <c r="I176" i="5"/>
  <c r="J176" i="5"/>
  <c r="H172" i="5"/>
  <c r="I172" i="5"/>
  <c r="J172" i="5"/>
  <c r="H169" i="5"/>
  <c r="I169" i="5"/>
  <c r="J169" i="5"/>
  <c r="H166" i="5"/>
  <c r="I166" i="5"/>
  <c r="J166" i="5"/>
  <c r="H165" i="5"/>
  <c r="I165" i="5"/>
  <c r="J165" i="5"/>
  <c r="H158" i="5"/>
  <c r="E158" i="5"/>
  <c r="E350" i="5"/>
  <c r="F350" i="5"/>
  <c r="I153" i="5"/>
  <c r="J153" i="5"/>
  <c r="I150" i="5"/>
  <c r="J150" i="5"/>
  <c r="I147" i="5"/>
  <c r="J147" i="5"/>
  <c r="I144" i="5"/>
  <c r="J144" i="5"/>
  <c r="F141" i="5"/>
  <c r="I141" i="5"/>
  <c r="J141" i="5"/>
  <c r="F140" i="5"/>
  <c r="I140" i="5"/>
  <c r="J140" i="5"/>
  <c r="F139" i="5"/>
  <c r="I139" i="5"/>
  <c r="J139" i="5"/>
  <c r="F138" i="5"/>
  <c r="I138" i="5"/>
  <c r="J138" i="5"/>
  <c r="I134" i="5"/>
  <c r="J134" i="5"/>
  <c r="E129" i="5"/>
  <c r="E348" i="5"/>
  <c r="F348" i="5"/>
  <c r="H124" i="5"/>
  <c r="F121" i="5"/>
  <c r="I121" i="5"/>
  <c r="J121" i="5"/>
  <c r="H118" i="5"/>
  <c r="I118" i="5"/>
  <c r="J118" i="5"/>
  <c r="H115" i="5"/>
  <c r="I115" i="5"/>
  <c r="J115" i="5"/>
  <c r="I112" i="5"/>
  <c r="J112" i="5"/>
  <c r="I105" i="5"/>
  <c r="J105" i="5"/>
  <c r="F104" i="5"/>
  <c r="I104" i="5"/>
  <c r="J104" i="5"/>
  <c r="F103" i="5"/>
  <c r="I103" i="5"/>
  <c r="J103" i="5"/>
  <c r="I102" i="5"/>
  <c r="J102" i="5"/>
  <c r="H99" i="5"/>
  <c r="I99" i="5"/>
  <c r="J99" i="5"/>
  <c r="H98" i="5"/>
  <c r="I98" i="5"/>
  <c r="J98" i="5"/>
  <c r="H85" i="5"/>
  <c r="H87" i="5"/>
  <c r="F323" i="5"/>
  <c r="I323" i="5"/>
  <c r="F285" i="5"/>
  <c r="I285" i="5"/>
  <c r="F284" i="5"/>
  <c r="I284" i="5"/>
  <c r="F279" i="5"/>
  <c r="I279" i="5"/>
  <c r="F278" i="5"/>
  <c r="I278" i="5"/>
  <c r="I274" i="5"/>
  <c r="F257" i="5"/>
  <c r="I257" i="5"/>
  <c r="I96" i="5"/>
  <c r="J96" i="5"/>
  <c r="F95" i="5"/>
  <c r="I95" i="5"/>
  <c r="J95" i="5"/>
  <c r="I94" i="5"/>
  <c r="J94" i="5"/>
  <c r="I93" i="5"/>
  <c r="J93" i="5"/>
  <c r="I92" i="5"/>
  <c r="J92" i="5"/>
  <c r="E87" i="5"/>
  <c r="E346" i="5"/>
  <c r="F346" i="5"/>
  <c r="F85" i="5"/>
  <c r="I81" i="5"/>
  <c r="E75" i="5"/>
  <c r="E344" i="5"/>
  <c r="F344" i="5"/>
  <c r="F73" i="5"/>
  <c r="I73" i="5"/>
  <c r="J73" i="5"/>
  <c r="F72" i="5"/>
  <c r="I72" i="5"/>
  <c r="E66" i="5"/>
  <c r="G87" i="5"/>
  <c r="G75" i="5"/>
  <c r="H75" i="5"/>
  <c r="G66" i="5"/>
  <c r="J81" i="5"/>
  <c r="J72" i="5"/>
  <c r="I75" i="5"/>
  <c r="J75" i="5"/>
  <c r="F124" i="5"/>
  <c r="I124" i="5"/>
  <c r="J124" i="5"/>
  <c r="J129" i="5"/>
  <c r="E287" i="5"/>
  <c r="E360" i="5"/>
  <c r="F360" i="5"/>
  <c r="F313" i="5"/>
  <c r="J244" i="5"/>
  <c r="I292" i="5"/>
  <c r="J292" i="5"/>
  <c r="J313" i="5"/>
  <c r="F332" i="5"/>
  <c r="J158" i="5"/>
  <c r="J338" i="5"/>
  <c r="H332" i="5"/>
  <c r="J272" i="5"/>
  <c r="E267" i="5"/>
  <c r="E358" i="5"/>
  <c r="H313" i="5"/>
  <c r="I332" i="5"/>
  <c r="I273" i="5"/>
  <c r="I287" i="5"/>
  <c r="I158" i="5"/>
  <c r="I244" i="5"/>
  <c r="E332" i="5"/>
  <c r="E364" i="5"/>
  <c r="F364" i="5"/>
  <c r="F267" i="5"/>
  <c r="I251" i="5"/>
  <c r="I85" i="5"/>
  <c r="J85" i="5"/>
  <c r="F209" i="5"/>
  <c r="I214" i="5"/>
  <c r="I183" i="5"/>
  <c r="J183" i="5"/>
  <c r="J209" i="5"/>
  <c r="I217" i="5"/>
  <c r="J217" i="5"/>
  <c r="F244" i="5"/>
  <c r="H209" i="5"/>
  <c r="F158" i="5"/>
  <c r="H129" i="5"/>
  <c r="F87" i="5"/>
  <c r="F75" i="5"/>
  <c r="F66" i="5"/>
  <c r="H66" i="5"/>
  <c r="G338" i="5"/>
  <c r="G332" i="5"/>
  <c r="G364" i="5"/>
  <c r="H364" i="5"/>
  <c r="G313" i="5"/>
  <c r="G362" i="5"/>
  <c r="H362" i="5"/>
  <c r="I362" i="5"/>
  <c r="G219" i="5"/>
  <c r="G354" i="5"/>
  <c r="H354" i="5"/>
  <c r="I354" i="5"/>
  <c r="G209" i="5"/>
  <c r="G352" i="5"/>
  <c r="H352" i="5"/>
  <c r="I352" i="5"/>
  <c r="G158" i="5"/>
  <c r="G350" i="5"/>
  <c r="H350" i="5"/>
  <c r="I350" i="5"/>
  <c r="G129" i="5"/>
  <c r="G348" i="5"/>
  <c r="H348" i="5"/>
  <c r="I348" i="5"/>
  <c r="G346" i="5"/>
  <c r="H346" i="5"/>
  <c r="I346" i="5"/>
  <c r="G344" i="5"/>
  <c r="H344" i="5"/>
  <c r="I344" i="5"/>
  <c r="G356" i="5"/>
  <c r="H356" i="5"/>
  <c r="G358" i="5"/>
  <c r="H358" i="5"/>
  <c r="G360" i="5"/>
  <c r="H360" i="5"/>
  <c r="J274" i="5"/>
  <c r="J278" i="5"/>
  <c r="J279" i="5"/>
  <c r="J284" i="5"/>
  <c r="J285" i="5"/>
  <c r="I87" i="5"/>
  <c r="J87" i="5"/>
  <c r="F129" i="5"/>
  <c r="I129" i="5"/>
  <c r="I364" i="5"/>
  <c r="J364" i="5"/>
  <c r="J356" i="5"/>
  <c r="J346" i="5"/>
  <c r="J273" i="5"/>
  <c r="J287" i="5"/>
  <c r="I313" i="5"/>
  <c r="J344" i="5"/>
  <c r="I338" i="5"/>
  <c r="J350" i="5"/>
  <c r="I360" i="5"/>
  <c r="F287" i="5"/>
  <c r="J352" i="5"/>
  <c r="F358" i="5"/>
  <c r="E366" i="5"/>
  <c r="I66" i="5"/>
  <c r="I209" i="5"/>
  <c r="J362" i="5"/>
  <c r="J214" i="5"/>
  <c r="J219" i="5"/>
  <c r="I219" i="5"/>
  <c r="H366" i="5"/>
  <c r="J354" i="5"/>
  <c r="J348" i="5"/>
  <c r="J251" i="5"/>
  <c r="I267" i="5"/>
  <c r="J257" i="5"/>
  <c r="J323" i="5"/>
  <c r="J332" i="5"/>
  <c r="G366" i="5"/>
  <c r="J267" i="5"/>
  <c r="I358" i="5"/>
  <c r="J360" i="5"/>
  <c r="E367" i="5"/>
  <c r="G367" i="5"/>
  <c r="J358" i="5"/>
  <c r="J366" i="5"/>
  <c r="I369" i="5"/>
  <c r="J369" i="5"/>
  <c r="H387" i="5"/>
  <c r="H379" i="5"/>
  <c r="H385" i="5"/>
  <c r="H377" i="5"/>
  <c r="H383" i="5"/>
  <c r="H381" i="5"/>
  <c r="D391" i="5"/>
  <c r="D393" i="5"/>
  <c r="D395" i="5"/>
  <c r="H371" i="5"/>
  <c r="J367" i="5"/>
  <c r="E373" i="5"/>
  <c r="I381" i="5"/>
  <c r="J381" i="5"/>
  <c r="I385" i="5"/>
  <c r="J385" i="5"/>
  <c r="I389" i="5"/>
  <c r="J389" i="5"/>
  <c r="I383" i="5"/>
  <c r="J383" i="5"/>
  <c r="I387" i="5"/>
  <c r="G373" i="5"/>
  <c r="I377" i="5"/>
  <c r="J377" i="5"/>
  <c r="H391" i="5"/>
  <c r="G391" i="5"/>
  <c r="H373" i="5"/>
  <c r="F373" i="5"/>
  <c r="I371" i="5"/>
  <c r="G393" i="5"/>
  <c r="G395" i="5"/>
  <c r="H393" i="5"/>
  <c r="J387" i="5"/>
  <c r="J371" i="5"/>
  <c r="J373" i="5"/>
  <c r="I373" i="5"/>
  <c r="J395" i="5"/>
  <c r="F391" i="5"/>
  <c r="I391" i="5"/>
  <c r="J391" i="5"/>
  <c r="J393" i="5"/>
  <c r="J400" i="5"/>
  <c r="I393" i="5"/>
  <c r="I397" i="5"/>
  <c r="I379" i="5"/>
  <c r="J379" i="5"/>
  <c r="F393" i="5"/>
  <c r="E391" i="5"/>
  <c r="E393" i="5"/>
  <c r="E395" i="5"/>
</calcChain>
</file>

<file path=xl/comments1.xml><?xml version="1.0" encoding="utf-8"?>
<comments xmlns="http://schemas.openxmlformats.org/spreadsheetml/2006/main">
  <authors>
    <author>Cook,Ellie</author>
  </authors>
  <commentList>
    <comment ref="C391" authorId="0" shapeId="0">
      <text>
        <r>
          <rPr>
            <b/>
            <sz val="9"/>
            <color indexed="81"/>
            <rFont val="Tahoma"/>
            <family val="2"/>
          </rPr>
          <t>Cook,Ellie:</t>
        </r>
        <r>
          <rPr>
            <sz val="9"/>
            <color indexed="81"/>
            <rFont val="Tahoma"/>
            <family val="2"/>
          </rPr>
          <t xml:space="preserve">
Total fees should be no more than 15%</t>
        </r>
      </text>
    </comment>
  </commentList>
</comments>
</file>

<file path=xl/sharedStrings.xml><?xml version="1.0" encoding="utf-8"?>
<sst xmlns="http://schemas.openxmlformats.org/spreadsheetml/2006/main" count="361" uniqueCount="324">
  <si>
    <t>G</t>
  </si>
  <si>
    <t>B</t>
  </si>
  <si>
    <t>£</t>
  </si>
  <si>
    <t>THE WORKS</t>
  </si>
  <si>
    <t>C</t>
  </si>
  <si>
    <t>D</t>
  </si>
  <si>
    <t>E</t>
  </si>
  <si>
    <t>F</t>
  </si>
  <si>
    <t>A</t>
  </si>
  <si>
    <t>PRELIMINARY PARTICULARS</t>
  </si>
  <si>
    <t>IRONMONGERY</t>
  </si>
  <si>
    <t>Murray John Architects Ltd</t>
  </si>
  <si>
    <t>Brunswick House, 30 Wandworth Road, London SW8 2LG</t>
  </si>
  <si>
    <t>Notes</t>
  </si>
  <si>
    <t>DESCRIPTION OF PROPERTY</t>
  </si>
  <si>
    <t>DURATION OF CONTRACT</t>
  </si>
  <si>
    <t>BUILDING CONTROL</t>
  </si>
  <si>
    <t>PRIOR TO HANDOVER</t>
  </si>
  <si>
    <r>
      <t xml:space="preserve">Site set up from order                      </t>
    </r>
    <r>
      <rPr>
        <b/>
        <sz val="11"/>
        <rFont val="Helvetica Neue"/>
      </rPr>
      <t xml:space="preserve"> weeks  _________ </t>
    </r>
  </si>
  <si>
    <r>
      <t xml:space="preserve">Contract duration from site set up    </t>
    </r>
    <r>
      <rPr>
        <b/>
        <sz val="11"/>
        <rFont val="Helvetica Neue"/>
      </rPr>
      <t>weeks  ________</t>
    </r>
  </si>
  <si>
    <t>BRICKWORK</t>
  </si>
  <si>
    <t>JOINERY</t>
  </si>
  <si>
    <t>IRONMONGERY AND BRASSWARE FOR SHOP FURNITURE</t>
  </si>
  <si>
    <t>PC SUMS</t>
  </si>
  <si>
    <t>INTRODUCTION</t>
  </si>
  <si>
    <t>The works comprise the re-forming a shopfront, general repairs, façade and repairs and improvements at roof level.</t>
  </si>
  <si>
    <t>ARCHITECTS:</t>
  </si>
  <si>
    <t>EMPLOYER:</t>
  </si>
  <si>
    <t>SITE ADDRESS:</t>
  </si>
  <si>
    <t>PROJECT:</t>
  </si>
  <si>
    <t>Please be sure that contractors and their employees communicate closely with the shopkeepers as to programming the work, times when access is required and when any noisy of dusty work is to take place.</t>
  </si>
  <si>
    <t>CLIENTS' BELONGINGS TO BE STORED THROUGHOUT WORKS</t>
  </si>
  <si>
    <r>
      <t xml:space="preserve">The contractor is asked to set up safe access, make a detailed survey of the shops and be sure they understand the requirements of the contract.  It is critical that the </t>
    </r>
    <r>
      <rPr>
        <u/>
        <sz val="11"/>
        <color rgb="FF000000"/>
        <rFont val="Helvetica Neue"/>
      </rPr>
      <t>complete</t>
    </r>
    <r>
      <rPr>
        <sz val="11"/>
        <color rgb="FF000000"/>
        <rFont val="Helvetica Neue"/>
      </rPr>
      <t xml:space="preserve"> works are managed by the contractor including all attendance on sub-contractors or suppliers, nominated or otherwise. </t>
    </r>
  </si>
  <si>
    <t>All works are to comply with current Building Regulations. Permit regular and appropriate inspections from L.B. Lambeth or approved inspector.  All Building Control fees are to be reimbursed by the client.  Ensure compliance with notifiable electrical installations.</t>
  </si>
  <si>
    <t xml:space="preserve">Allow for professional cleaning immediately prior to handover.  All appliances to be appropriately tested, and manuals and/or schematics supplied certificates for services and guarantees, as necessary, at “Practical Completion”. </t>
  </si>
  <si>
    <t xml:space="preserve">Contractor to fill this out with tender:             </t>
  </si>
  <si>
    <r>
      <t xml:space="preserve">The contractor is to provide a detailed day to day programme of works indicating clearly those periods when the shop will not be in use.  This is to be agreed between the project manager and the clients (shopkeepers).  </t>
    </r>
    <r>
      <rPr>
        <u/>
        <sz val="11"/>
        <color rgb="FF000000"/>
        <rFont val="Helvetica Neue"/>
      </rPr>
      <t>Wherever possible, quiet work may be executed outside normal opening hours</t>
    </r>
    <r>
      <rPr>
        <sz val="11"/>
        <color rgb="FF000000"/>
        <rFont val="Helvetica Neue"/>
      </rPr>
      <t>.</t>
    </r>
  </si>
  <si>
    <t>MATERIALS AND WORKMANSHIP CLAUSES</t>
  </si>
  <si>
    <t>PRE-CONTRACT INVESTIGATIONS</t>
  </si>
  <si>
    <t>SETTING UP SITE</t>
  </si>
  <si>
    <t>3.2.1</t>
  </si>
  <si>
    <t>Protect adjacent work and clients goods including sealing up the work both within the scaffold and without. This will require high quality mesh because people will be working immediately below.</t>
  </si>
  <si>
    <t>Form a temporary barrier for pedestrian safety to street. The shop and upper floors are to be occupied for the duration of the work.  All services are to be maintained at all times.  Retain protections for duration of works.</t>
  </si>
  <si>
    <t>The clients (shopkeepers) will be responsible for removing the bulk of their own goods before the works begin, however, trading will continue at ground level.</t>
  </si>
  <si>
    <t>3.2.2</t>
  </si>
  <si>
    <t>SCAFFOLD</t>
  </si>
  <si>
    <t>DEMOLITIONS/TAKE DOWN AND SET ASIDE/PROTECT</t>
  </si>
  <si>
    <t>3.3.1</t>
  </si>
  <si>
    <t>TAKE DOWN AND REMOVE FROM SITE</t>
  </si>
  <si>
    <t>Existing Roller Shutter (and guiding profiles) and old awning</t>
  </si>
  <si>
    <t>Signage attached to walls.</t>
  </si>
  <si>
    <r>
      <t>Existing Signs,</t>
    </r>
    <r>
      <rPr>
        <sz val="10"/>
        <color rgb="FF000000"/>
        <rFont val="Helvetica Neue"/>
      </rPr>
      <t xml:space="preserve"> </t>
    </r>
    <r>
      <rPr>
        <sz val="11"/>
        <color rgb="FF000000"/>
        <rFont val="Helvetica Neue"/>
      </rPr>
      <t xml:space="preserve">Signage at high level and all panelling between fascia and first floor </t>
    </r>
  </si>
  <si>
    <t>3.3.2</t>
  </si>
  <si>
    <t>TAKE DOWN WITH CARE PROVISIONALLY</t>
  </si>
  <si>
    <t>H</t>
  </si>
  <si>
    <t>3.3.3</t>
  </si>
  <si>
    <t>RETAIN IN SITU</t>
  </si>
  <si>
    <t>All original mouldings at high level, existing granite finishes and all render detail to piers.</t>
  </si>
  <si>
    <t>3.3.4</t>
  </si>
  <si>
    <t>ELECTRICAL</t>
  </si>
  <si>
    <t>3.3.5</t>
  </si>
  <si>
    <t>EXPOSING SURFACES</t>
  </si>
  <si>
    <r>
      <t xml:space="preserve">Strip out and expose services embedded in walls and ceilings “boxing out”.  Allow for evaluating the consequences of services and provide intumescent wool in any gaps to ensure continuity of fire protection </t>
    </r>
    <r>
      <rPr>
        <u/>
        <sz val="11"/>
        <color rgb="FF000000"/>
        <rFont val="Helvetica Neue"/>
      </rPr>
      <t>during the course of the works</t>
    </r>
    <r>
      <rPr>
        <sz val="11"/>
        <color rgb="FF000000"/>
        <rFont val="Helvetica Neue"/>
      </rPr>
      <t xml:space="preserve"> where the shop would be exposed to adjacent rooms above or corridors besideIn this case, the ceiling must be 1hr fire resistant where new work –see ceilings below. </t>
    </r>
  </si>
  <si>
    <t>3.3.6</t>
  </si>
  <si>
    <t>SETTING OUT OF NEW WORKS AT AN EARLY STAGE</t>
  </si>
  <si>
    <t>3.3.7</t>
  </si>
  <si>
    <t>CONDITION OF NEIGHBOURING PROPERTY</t>
  </si>
  <si>
    <t>Photograph and agree a condition survey at start of work. The contractor is to satisfy themselves that the photographs are a true representation of the conditions and agree with neighbour or Architect.</t>
  </si>
  <si>
    <t>3.3.8</t>
  </si>
  <si>
    <t>RE-USE EXISTING MATERIALS</t>
  </si>
  <si>
    <t>J</t>
  </si>
  <si>
    <t>PARTY WALL MATTERS</t>
  </si>
  <si>
    <t>Certain items of work required might encroach over party boundaries i.e. brackets, roof level escape routes etc., and works may require Party Wall Awards, administered by a surveyor TBA.</t>
  </si>
  <si>
    <t>Note: these are to be read in conjunction with General Preliminaries Sections 1.0 and 2.0 in the previous section</t>
  </si>
  <si>
    <t>Form scaffold the full height of façade including alarms.  There are to be lifts to provide access to all windows, and parapet works.  Provide protective conditions to allow full access below for pedestrians, a protection fan and full cover to the shop at 2100 off floor level to allow work to mezzanine floor.</t>
  </si>
  <si>
    <t>ROOFING, LEAD AND ZINC</t>
  </si>
  <si>
    <t>3.4.1</t>
  </si>
  <si>
    <t xml:space="preserve">Form new flashing to cornice over shopfront. </t>
  </si>
  <si>
    <t>Clean the garbage and greenery at the parapet level.</t>
  </si>
  <si>
    <r>
      <t xml:space="preserve">FLASHING TO CORNICE AT LOW LEVEL </t>
    </r>
    <r>
      <rPr>
        <b/>
        <sz val="11"/>
        <color rgb="FFFF0000"/>
        <rFont val="Helvetica Neue"/>
      </rPr>
      <t>Ref 2.2.9.3</t>
    </r>
  </si>
  <si>
    <t>3.4.2</t>
  </si>
  <si>
    <t xml:space="preserve">Form new cover flashing </t>
  </si>
  <si>
    <t>3.4.3</t>
  </si>
  <si>
    <t>3.4.4</t>
  </si>
  <si>
    <t>3.4.5</t>
  </si>
  <si>
    <t>ROOFING/SLATE</t>
  </si>
  <si>
    <r>
      <t>Note that it is assumed that the back roof (not inspected) at high level is in good condition and the slate/ Eternit roof requires minimal repair.  Allow for replacing 10 No slates with tingles.</t>
    </r>
    <r>
      <rPr>
        <sz val="11"/>
        <color rgb="FFFF0000"/>
        <rFont val="Helvetica Neue"/>
      </rPr>
      <t xml:space="preserve"> </t>
    </r>
  </si>
  <si>
    <t>MASONRY</t>
  </si>
  <si>
    <t>3.5.1</t>
  </si>
  <si>
    <t>Repoint both piers on the terrace level in coloured lime mortar to match the red brick piers on the elevation after balustrade repairs</t>
  </si>
  <si>
    <r>
      <t xml:space="preserve">REPOINT WALLS </t>
    </r>
    <r>
      <rPr>
        <b/>
        <sz val="11"/>
        <color rgb="FFFF0000"/>
        <rFont val="Helvetica Neue"/>
      </rPr>
      <t>Ref 2.2.2.4</t>
    </r>
  </si>
  <si>
    <t>3.5.2</t>
  </si>
  <si>
    <r>
      <t xml:space="preserve">REPOINT AT PARAPET LEVEL </t>
    </r>
    <r>
      <rPr>
        <b/>
        <sz val="11"/>
        <color rgb="FFFF0000"/>
        <rFont val="Helvetica Neue"/>
      </rPr>
      <t>Ref 2.2.2.4</t>
    </r>
  </si>
  <si>
    <t>3.5.3</t>
  </si>
  <si>
    <r>
      <t xml:space="preserve">BRICKWORK </t>
    </r>
    <r>
      <rPr>
        <b/>
        <sz val="11"/>
        <color rgb="FFFF0000"/>
        <rFont val="Helvetica Neue"/>
      </rPr>
      <t>Ref 2.2.2.1 &amp; 2.2.2.2</t>
    </r>
  </si>
  <si>
    <t>Mortar colour to replicate existing mortar colour</t>
  </si>
  <si>
    <t>3.5.4</t>
  </si>
  <si>
    <r>
      <t xml:space="preserve">BRICK REPAIR </t>
    </r>
    <r>
      <rPr>
        <b/>
        <sz val="11"/>
        <color rgb="FFFF0000"/>
        <rFont val="Helvetica Neue"/>
      </rPr>
      <t xml:space="preserve"> Ref 2.2.2.2</t>
    </r>
  </si>
  <si>
    <t>3.5.5</t>
  </si>
  <si>
    <t>3.5.6</t>
  </si>
  <si>
    <t>3.5.7</t>
  </si>
  <si>
    <t>3.5.8</t>
  </si>
  <si>
    <t>Clean the garbage and greenery at the gutter, roof, coping and cornice level.</t>
  </si>
  <si>
    <t>3.5.9</t>
  </si>
  <si>
    <t>STONEWORK</t>
  </si>
  <si>
    <t>3.5.10</t>
  </si>
  <si>
    <t>3.5.11</t>
  </si>
  <si>
    <r>
      <t xml:space="preserve">PARAPET COPING AT PARTY WALLS </t>
    </r>
    <r>
      <rPr>
        <b/>
        <sz val="11"/>
        <color rgb="FFFF0000"/>
        <rFont val="Helvetica Neue"/>
      </rPr>
      <t>Ref 2.2.4.1</t>
    </r>
  </si>
  <si>
    <r>
      <t>Repair stone brackets</t>
    </r>
    <r>
      <rPr>
        <b/>
        <sz val="11"/>
        <color rgb="FFFF0000"/>
        <rFont val="Helvetica Neue"/>
      </rPr>
      <t xml:space="preserve"> </t>
    </r>
  </si>
  <si>
    <t>CARPENTRY</t>
  </si>
  <si>
    <t>3.6.1</t>
  </si>
  <si>
    <r>
      <t xml:space="preserve">NEW SHOPFRONT CARCASE </t>
    </r>
    <r>
      <rPr>
        <b/>
        <sz val="11"/>
        <color rgb="FFFF0000"/>
        <rFont val="Helvetica Neue"/>
      </rPr>
      <t>Ref 2.1.4.1 &amp; 2.2.6.3</t>
    </r>
  </si>
  <si>
    <t>3.6.2</t>
  </si>
  <si>
    <t>3.7.1</t>
  </si>
  <si>
    <r>
      <t xml:space="preserve">WINDOWS </t>
    </r>
    <r>
      <rPr>
        <b/>
        <sz val="11"/>
        <color rgb="FFFF0000"/>
        <rFont val="Helvetica Neue"/>
      </rPr>
      <t>Ref 2.2.5</t>
    </r>
  </si>
  <si>
    <t>3.7.2</t>
  </si>
  <si>
    <r>
      <t xml:space="preserve">Refer to Section 2.0 in the General Preliminaries, which covers all sites under this contract.  Clauses are cross-referenced in </t>
    </r>
    <r>
      <rPr>
        <b/>
        <sz val="11"/>
        <color rgb="FFFF0000"/>
        <rFont val="Helvetica Neue"/>
      </rPr>
      <t>red type</t>
    </r>
    <r>
      <rPr>
        <sz val="11"/>
        <color rgb="FFFF0000"/>
        <rFont val="Helvetica Neue"/>
      </rPr>
      <t>.</t>
    </r>
  </si>
  <si>
    <t>3.7.3</t>
  </si>
  <si>
    <r>
      <t xml:space="preserve">FRONT DOOR TO UPPER FLOORS </t>
    </r>
    <r>
      <rPr>
        <b/>
        <sz val="11"/>
        <color rgb="FFFF0000"/>
        <rFont val="Helvetica Neue"/>
      </rPr>
      <t>Ref 2.2.5 &amp; 2.2.7</t>
    </r>
  </si>
  <si>
    <t>3.7.4</t>
  </si>
  <si>
    <r>
      <t xml:space="preserve">TRANSOM TO SHOP </t>
    </r>
    <r>
      <rPr>
        <b/>
        <sz val="11"/>
        <color rgb="FFFF0000"/>
        <rFont val="Helvetica Neue"/>
      </rPr>
      <t>Ref 2.2.7.2</t>
    </r>
  </si>
  <si>
    <t>3.7.5</t>
  </si>
  <si>
    <r>
      <t xml:space="preserve">PILASTERS </t>
    </r>
    <r>
      <rPr>
        <b/>
        <sz val="11"/>
        <color rgb="FFFF0000"/>
        <rFont val="Helvetica Neue"/>
      </rPr>
      <t>Ref 2.2.7.2</t>
    </r>
  </si>
  <si>
    <t>3.7.6</t>
  </si>
  <si>
    <r>
      <t xml:space="preserve">FASCIA </t>
    </r>
    <r>
      <rPr>
        <b/>
        <sz val="11"/>
        <color rgb="FFFF0000"/>
        <rFont val="Helvetica Neue"/>
      </rPr>
      <t>Ref 2.3.3</t>
    </r>
  </si>
  <si>
    <t>3.8.1</t>
  </si>
  <si>
    <r>
      <t xml:space="preserve">VENT IN SHOPFRONT </t>
    </r>
    <r>
      <rPr>
        <b/>
        <sz val="11"/>
        <color rgb="FFFF0000"/>
        <rFont val="Helvetica Neue"/>
      </rPr>
      <t>Ref 2.3.2</t>
    </r>
  </si>
  <si>
    <t>3.9.1</t>
  </si>
  <si>
    <r>
      <t xml:space="preserve">ROLLER SHUTTER </t>
    </r>
    <r>
      <rPr>
        <b/>
        <sz val="11"/>
        <color rgb="FFFF0000"/>
        <rFont val="Helvetica Neue"/>
      </rPr>
      <t>Ref 2.3.5</t>
    </r>
  </si>
  <si>
    <t>3.9.2</t>
  </si>
  <si>
    <r>
      <t xml:space="preserve">AWNING </t>
    </r>
    <r>
      <rPr>
        <b/>
        <sz val="11"/>
        <color rgb="FFFF0000"/>
        <rFont val="Helvetica Neue"/>
      </rPr>
      <t>Ref 2.3.1</t>
    </r>
  </si>
  <si>
    <t>3.9.3</t>
  </si>
  <si>
    <r>
      <t>SIGNAGE</t>
    </r>
    <r>
      <rPr>
        <b/>
        <sz val="11"/>
        <color rgb="FFFF0000"/>
        <rFont val="Helvetica Neue"/>
      </rPr>
      <t xml:space="preserve"> Ref 2.3.3</t>
    </r>
  </si>
  <si>
    <t>GLASS, TILES AND SUNDRY FINISHES</t>
  </si>
  <si>
    <t>3.10.1</t>
  </si>
  <si>
    <t>3.10.2</t>
  </si>
  <si>
    <t>3.10.3</t>
  </si>
  <si>
    <t>INTERIOR TRIM</t>
  </si>
  <si>
    <t>3.10.4</t>
  </si>
  <si>
    <t>PAINTING</t>
  </si>
  <si>
    <t xml:space="preserve">Scope of painting:- </t>
  </si>
  <si>
    <t>Front windows (supplied painted) make good after installation.</t>
  </si>
  <si>
    <t>Ceilings and short cheek adjacent to front door where work has been disturbed or renewed.</t>
  </si>
  <si>
    <t>Shop front joinery including domestic door and fanlight.</t>
  </si>
  <si>
    <t>Burn off loose and flaking and redecorate in four coat work. Repaint throughout in a mid tone colour including undercoats to match.  Paint colours in separate schedule.  All paintwork to the exterior front is to be four coat oil paint.</t>
  </si>
  <si>
    <t>3.10.5</t>
  </si>
  <si>
    <t>INTERIOR MAKING GOOD</t>
  </si>
  <si>
    <t xml:space="preserve">Allow for repairs and making good where windows are replaced. Repaint interior cheeks of opening (plain white emulsion in this case) locally. </t>
  </si>
  <si>
    <t>3.10.6</t>
  </si>
  <si>
    <t>DOOR FURNITURE</t>
  </si>
  <si>
    <r>
      <t xml:space="preserve">GLAZING </t>
    </r>
    <r>
      <rPr>
        <b/>
        <sz val="11"/>
        <color rgb="FFFF0000"/>
        <rFont val="Helvetica Neue"/>
      </rPr>
      <t>Ref 2.2.5</t>
    </r>
  </si>
  <si>
    <t>3.11</t>
  </si>
  <si>
    <t>ELECTRICAL/LIGHTING</t>
  </si>
  <si>
    <t>3.11.1</t>
  </si>
  <si>
    <t>TAKE DOWN</t>
  </si>
  <si>
    <t>3.11.2</t>
  </si>
  <si>
    <r>
      <t xml:space="preserve">SHOPFRONT LIGHTING </t>
    </r>
    <r>
      <rPr>
        <b/>
        <sz val="11"/>
        <color rgb="FFFF0000"/>
        <rFont val="Helvetica Neue"/>
      </rPr>
      <t>Ref 2.3.4</t>
    </r>
  </si>
  <si>
    <t>3.11.3</t>
  </si>
  <si>
    <t>COOLING EQUIPMENT</t>
  </si>
  <si>
    <t>3.11.4</t>
  </si>
  <si>
    <t>BWICW</t>
  </si>
  <si>
    <t>3.12</t>
  </si>
  <si>
    <t>CONTINGENCY</t>
  </si>
  <si>
    <t>3.12.1</t>
  </si>
  <si>
    <t>DEMOLITIONS</t>
  </si>
  <si>
    <t>Add in figure from previous section</t>
  </si>
  <si>
    <t>GENERAL PRELIMINARIES SECTION 1.0</t>
  </si>
  <si>
    <t>TOTAL CONTRACT SUM</t>
  </si>
  <si>
    <t xml:space="preserve">The 6 Electric Avenue project is to be carried out with great care.  The finish and quality of the work is key to the success of the project and the contractor is to observe instructions with insight and good judgement. </t>
  </si>
  <si>
    <t xml:space="preserve">The projects are to be executed along conservation principles. That is to retain and enhance the inherent historic value and to preserve with care the significant existing elements permanently. </t>
  </si>
  <si>
    <t>Please contact the architects if the owners require any variation in the stated schedules.</t>
  </si>
  <si>
    <t>The premises will all be occupied during the works.  The site is to be tidied and cleaned regularly during each working day to a reasonable standard.  Site to be kept secure during working times.  This includes entrances shared at ground level with the flat above when loading and unloading to avoid intrusion into the neighbouring flats.  Rubbish and materials must be stored only on the site and removed daily.  Temporary storage may be available, by agreement in the shared private rear entrance to the north.  A scaffold (see below) the length of the street elevation is to be formed at ground floor level for the contractor to access the upper part of the shop elevation during the works, while providing full access to shopkeepers and customers.</t>
  </si>
  <si>
    <t>Before pricing, investigate the existing elements of cornice as the client will expect this to be accurately reproduced from neighbouring models. Ladder up the front to identify if there is an original dentils cornice under the present cornice and to restore it if possible.</t>
  </si>
  <si>
    <t>Remove a sample of the stone for repairs, and ascertain the condition of the parapets inside and out.  Access to upper floors can be arranged.</t>
  </si>
  <si>
    <t>GENERAL PROTECTION OF THE PUBLIC AND TEMPORARY SIGNAGE</t>
  </si>
  <si>
    <t>Old cornice under the first floor, (original dentils cornice if it exists below, to be preserved)</t>
  </si>
  <si>
    <t xml:space="preserve">The five existing windows to be removed (for new wood sash windows to be installed, similar to the original wood windows). </t>
  </si>
  <si>
    <t>Take down render to back of parapet wall and smeared to party walls just behind parapet. Take down brickwork separating properties at parapet level (near existing iron stair brackets) Take up parapet gutter.</t>
  </si>
  <si>
    <t>Dormer roof finishes</t>
  </si>
  <si>
    <t>Demolitions associated with the front façade works.</t>
  </si>
  <si>
    <t>Concrete coping stone and top three courses of lower part of front party wall at roof level.</t>
  </si>
  <si>
    <t>Retain all dormer structure but remove cladding.</t>
  </si>
  <si>
    <t xml:space="preserve">The above is a guide. A detailed schedule of items to be taken down, protected and re-used or re-fitted is to be agreed before work starts. </t>
  </si>
  <si>
    <t>The contractor is to ensure that they are conversant with the condition and location of all electrical goods and will take responsibility for any redirection of wiring or power goods and routes required to achieve the result in this schedule.  Note the lighting provision inside the shop – to be retained throughout the works during normal market working hours.</t>
  </si>
  <si>
    <t>All original materials and elements in the building must be retained in-situ unless expressly requested by the Architects.  Make allowance, however, for ultimately removing brick and debris taken out or rejected.</t>
  </si>
  <si>
    <r>
      <t xml:space="preserve">RE-ROOF </t>
    </r>
    <r>
      <rPr>
        <b/>
        <sz val="11"/>
        <color rgb="FFFF0000"/>
        <rFont val="Helvetica Neue"/>
      </rPr>
      <t>Ref 2.1.1.3</t>
    </r>
  </si>
  <si>
    <t xml:space="preserve">Re roof in Canadian slate front and back. Retain rear zinc roof to eyebrow window. Include for insulation over rafters. (Insulation within rafters and below finishes and under will be responsibility of the owners) </t>
  </si>
  <si>
    <t>3.4.6</t>
  </si>
  <si>
    <r>
      <t xml:space="preserve">FLAT GUTTER </t>
    </r>
    <r>
      <rPr>
        <b/>
        <sz val="11"/>
        <color rgb="FFFF0000"/>
        <rFont val="Helvetica Neue"/>
      </rPr>
      <t>Ref 2.1.7.2</t>
    </r>
  </si>
  <si>
    <t>Renew flat gutter in three drips</t>
  </si>
  <si>
    <r>
      <t xml:space="preserve">STEPPED FLASHING </t>
    </r>
    <r>
      <rPr>
        <b/>
        <sz val="11"/>
        <color rgb="FFFF0000"/>
        <rFont val="Helvetica Neue"/>
      </rPr>
      <t>Ref 2.1.7.1</t>
    </r>
  </si>
  <si>
    <t>Renew stepped flashing to party walls, chimney, eyebrow window and cheeks and to reformed dormer and soakers</t>
  </si>
  <si>
    <r>
      <t xml:space="preserve">FLASHING TO RECONSTITUTED STONE BRACKETS </t>
    </r>
    <r>
      <rPr>
        <b/>
        <sz val="11"/>
        <color rgb="FFFF0000"/>
        <rFont val="Helvetica Neue"/>
      </rPr>
      <t>Ref 2.2.9.4</t>
    </r>
  </si>
  <si>
    <t xml:space="preserve">Re-point 1 Sqm of façade in coloured lime mortar to match colour only existing red mortar and not weatherstruck. This will occur in patches throughout the facade. </t>
  </si>
  <si>
    <t>Repoint parapet walls, front and back slope to party walls and back of façade parapet where render removed and over lead stepped cover flashing</t>
  </si>
  <si>
    <t xml:space="preserve">Repair brickwork. London Stocks 50 No. </t>
  </si>
  <si>
    <r>
      <rPr>
        <sz val="11"/>
        <rFont val="Helvetica Neue"/>
      </rPr>
      <t xml:space="preserve">Remove and replace brick specials (half round headers) 3 No moulded brickwork.  Mortar colour to replicate existing mortar colour. </t>
    </r>
    <r>
      <rPr>
        <b/>
        <sz val="11"/>
        <rFont val="Helvetica Neue"/>
      </rPr>
      <t xml:space="preserve">
</t>
    </r>
  </si>
  <si>
    <r>
      <t>SANDSTONE BALUSTRADE</t>
    </r>
    <r>
      <rPr>
        <b/>
        <sz val="11"/>
        <color rgb="FFFF0000"/>
        <rFont val="Helvetica Neue"/>
      </rPr>
      <t xml:space="preserve"> Ref 2.2.1</t>
    </r>
  </si>
  <si>
    <t>Remove moss and friable material from both upper and lower level of sandstone balustrade. Front of lower copings are presently faced with mortar or asphalt and this must be removed entirely. Allow for a renewed asphalt cover including a lead front downstand approximately 30mm with a continuous clip and conventional back perimeter verge.</t>
  </si>
  <si>
    <t>MOSS AND DEBRIS</t>
  </si>
  <si>
    <t xml:space="preserve">Make an allowance for piecing –in stone repairs 2 No 150 x 100 x 500  </t>
  </si>
  <si>
    <r>
      <t xml:space="preserve">FORM NEW RED SANDSTONE  </t>
    </r>
    <r>
      <rPr>
        <b/>
        <sz val="11"/>
        <color rgb="FFFF0000"/>
        <rFont val="Helvetica Neue"/>
      </rPr>
      <t>Ref 2.2.3.2</t>
    </r>
  </si>
  <si>
    <r>
      <t xml:space="preserve">STONE BRACKETS TO LOWER PILASTERS </t>
    </r>
    <r>
      <rPr>
        <b/>
        <sz val="11"/>
        <color rgb="FFFF0000"/>
        <rFont val="Helvetica Neue"/>
      </rPr>
      <t xml:space="preserve"> Ref 2.2.4.2</t>
    </r>
  </si>
  <si>
    <t xml:space="preserve">Form new timber structure for cornice, signage, awning box, decorative metal grilles and roller shutter box. See cross section. Form frame for the new signage and ventilation grilles. </t>
  </si>
  <si>
    <t xml:space="preserve">GROUND FLOOR CEILINGS </t>
  </si>
  <si>
    <t xml:space="preserve">Amend interior ceiling support where this now has to rise to the full height of the interior of the shop.  Make allowances for the services redirection, especially where this affects the electricians. Form solid framed structure (wood or metals studs) with plasterboard finish. </t>
  </si>
  <si>
    <r>
      <t xml:space="preserve">TOP CASEMENTS </t>
    </r>
    <r>
      <rPr>
        <b/>
        <sz val="11"/>
        <color rgb="FFFF0000"/>
        <rFont val="Helvetica Neue"/>
      </rPr>
      <t>Ref 2.2.5</t>
    </r>
  </si>
  <si>
    <t xml:space="preserve">Form 4 No pilasters (full and half width) in timber with hardwood moulded capitals and base moulding </t>
  </si>
  <si>
    <t xml:space="preserve">Form box cornice, weathered, and all fascia trim for mounting lighting and joining in conjunction with sub- contractors for awnings, and blinds. </t>
  </si>
  <si>
    <r>
      <t xml:space="preserve">New cast iron 152 x (length of shopfront) panels in short lengths in frame fixed to fascia </t>
    </r>
    <r>
      <rPr>
        <sz val="11"/>
        <color rgb="FFFF0000"/>
        <rFont val="Helvetica Neue"/>
      </rPr>
      <t xml:space="preserve"> </t>
    </r>
  </si>
  <si>
    <t xml:space="preserve">Glazing for upper windows  - 6 No. All to be double glazed. </t>
  </si>
  <si>
    <t>GLAZING FOR SHOPFRONT</t>
  </si>
  <si>
    <t xml:space="preserve">Ground floor interior walls and ceilings. (Carcase taken in carpentry) Overlay two layers fireline plasterboard 12.5, Fill and paint.  Seal perimeter and provide continuity with shopfront. </t>
  </si>
  <si>
    <t>Take down redundant light and all redundant wires, including telephone lines. Test first before taking down. Allow for removing alarm bells (and satellite dishes fixed to the façade).  It will be the owner’s responsibility to refix to the roof, parapet or discreet location.)</t>
  </si>
  <si>
    <t xml:space="preserve">Generally familiarise oneself with the site and confirm costs and details with the client, and allow for a meeting with the client, contractor and architects to agree detail. </t>
  </si>
  <si>
    <t>Add for profit</t>
  </si>
  <si>
    <t>Add for general attendance</t>
  </si>
  <si>
    <t>-</t>
  </si>
  <si>
    <t>Provide access. Take down sign with the agreement and co-ordination with owners</t>
  </si>
  <si>
    <t>Fix Mortice locks to front door</t>
  </si>
  <si>
    <t>Fix Brassware to front door</t>
  </si>
  <si>
    <t>SITE SUPERVISION</t>
  </si>
  <si>
    <r>
      <t>The property is part of a Victorian terrace of 1888, comprising basement, ground floor,</t>
    </r>
    <r>
      <rPr>
        <sz val="11"/>
        <color rgb="FFFF0000"/>
        <rFont val="Helvetica Neue"/>
      </rPr>
      <t xml:space="preserve"> </t>
    </r>
    <r>
      <rPr>
        <sz val="11"/>
        <color rgb="FF000000"/>
        <rFont val="Helvetica Neue"/>
      </rPr>
      <t xml:space="preserve">and three floors above plus an additional room in the roof, situated in the London Borough of Lambeth.  There is accommodation above the shop,sub-divided into a number of flats entered from the back via a shared entrance in Electric Lane. The employer is the freeholder. </t>
    </r>
  </si>
  <si>
    <t>K</t>
  </si>
  <si>
    <r>
      <t xml:space="preserve">Include the </t>
    </r>
    <r>
      <rPr>
        <b/>
        <sz val="11"/>
        <rFont val="Helvetica Neue"/>
      </rPr>
      <t>PC Sum of Two Thousand Three Hundred pounds for supply and fix of new sign</t>
    </r>
  </si>
  <si>
    <r>
      <t xml:space="preserve">Include the </t>
    </r>
    <r>
      <rPr>
        <b/>
        <sz val="11"/>
        <rFont val="Helvetica Neue"/>
      </rPr>
      <t>PC Sum of Four Hundred and Fifty Pounds for the supply of LED projecting uplight</t>
    </r>
  </si>
  <si>
    <r>
      <t xml:space="preserve">Include the </t>
    </r>
    <r>
      <rPr>
        <b/>
        <sz val="11"/>
        <rFont val="Helvetica Neue"/>
      </rPr>
      <t>PC Sum of Five Hundred and Ninety Pounds for ironmongery supply</t>
    </r>
  </si>
  <si>
    <t>Fit ironmongery</t>
  </si>
  <si>
    <t>6 Electric Avenue, Brixton, London SW9 8JX</t>
  </si>
  <si>
    <t>Person in Charge</t>
  </si>
  <si>
    <t>A competent Person in Charge should be appointed by the Contractor to manage and monitor the Works at all times The Person in Charge should not be changed without the express permission of the Architect</t>
  </si>
  <si>
    <t>Supervision</t>
  </si>
  <si>
    <t>In addition to the constant management and supervision of the Works provided by the Contractor's person in charge, all significant types of work must be under the close control of competent trades supervisors to ensure maintenance of satisfactory quality and progress.</t>
  </si>
  <si>
    <t>Include the Provisional Sum of One Thousand Pounds for remedial works</t>
  </si>
  <si>
    <t>PS</t>
  </si>
  <si>
    <r>
      <t xml:space="preserve">RE-ROOF DOUBLE DORMER (THREE CAPS) </t>
    </r>
    <r>
      <rPr>
        <b/>
        <sz val="11"/>
        <color rgb="FFFF0000"/>
        <rFont val="Helvetica Neue"/>
      </rPr>
      <t>Ref 2.1.5</t>
    </r>
  </si>
  <si>
    <r>
      <t xml:space="preserve">Form new dormer and zinc trim to match original model in No 45.  </t>
    </r>
    <r>
      <rPr>
        <sz val="11"/>
        <color rgb="FFFF0000"/>
        <rFont val="Helvetica Neue"/>
      </rPr>
      <t>See photos of roof's present condition in Appendix</t>
    </r>
    <r>
      <rPr>
        <sz val="11"/>
        <rFont val="Helvetica Neue"/>
      </rPr>
      <t xml:space="preserve">.  Details include flat top including two standing seams, cheeks in two panels with soldered panel mould, cornice and fascia mouldings and composite capitals. </t>
    </r>
  </si>
  <si>
    <r>
      <t xml:space="preserve">Nominated zinc sub-contractors Full Metal Jacket have quoted </t>
    </r>
    <r>
      <rPr>
        <b/>
        <sz val="11"/>
        <color rgb="FF000000"/>
        <rFont val="Helvetica Neue"/>
      </rPr>
      <t>PC Sum for reroofing the double dormer with 3No caps at Two Thousand, One Hundred and Thirty Three Pounds</t>
    </r>
  </si>
  <si>
    <t>Add for attendance</t>
  </si>
  <si>
    <t>WASHING FAÇADE</t>
  </si>
  <si>
    <t>Test and report.  Wash with light jet wash.  Purpose is to remove the worst staining in the reconstituted stone.  Collect water and filter before disposal.</t>
  </si>
  <si>
    <t>3.5.12</t>
  </si>
  <si>
    <t xml:space="preserve">Ascertain condition of iron steps and report to Architect.  Allow for taking out all ironwork, including cutting out and setting aside existing steps, subject to conditions. Remove iron embedded in walls.  Allow for repairs to brickwork surrounding removal.    </t>
  </si>
  <si>
    <r>
      <t xml:space="preserve">Allow for re-affixing 2No party wall escape steps with stainless steel anchors.  </t>
    </r>
    <r>
      <rPr>
        <b/>
        <sz val="11"/>
        <rFont val="Helvetica Neue"/>
      </rPr>
      <t>Allow a Provisional Sum of Five Hundred Pounds</t>
    </r>
    <r>
      <rPr>
        <sz val="11"/>
        <rFont val="Helvetica Neue"/>
      </rPr>
      <t>,</t>
    </r>
    <r>
      <rPr>
        <sz val="11"/>
        <color rgb="FFFF0000"/>
        <rFont val="Helvetica Neue"/>
      </rPr>
      <t xml:space="preserve"> see SK 3</t>
    </r>
    <r>
      <rPr>
        <sz val="11"/>
        <rFont val="Helvetica Neue"/>
      </rPr>
      <t>.</t>
    </r>
  </si>
  <si>
    <r>
      <t>Reform 2No sets iron railings, resin anchored to parapet, walls and to copings.</t>
    </r>
    <r>
      <rPr>
        <sz val="11"/>
        <color rgb="FFFF0000"/>
        <rFont val="Helvetica Neue"/>
      </rPr>
      <t xml:space="preserve"> See SK 4 </t>
    </r>
  </si>
  <si>
    <r>
      <t xml:space="preserve">For </t>
    </r>
    <r>
      <rPr>
        <b/>
        <sz val="11"/>
        <rFont val="Helvetica Neue"/>
      </rPr>
      <t>supply and delivery only of 2No. sets of railings</t>
    </r>
    <r>
      <rPr>
        <sz val="11"/>
        <rFont val="Helvetica Neue"/>
      </rPr>
      <t xml:space="preserve"> using size 6 galvanised Kee Klamp fittings to form the junctions, plus type 62 base plates for surface fixing onto the copings etc. inc a polyester powder-coated finish (in RAL 9005 – Jet Black) allow a </t>
    </r>
    <r>
      <rPr>
        <b/>
        <sz val="11"/>
        <rFont val="Helvetica Neue"/>
      </rPr>
      <t>PC Sum of Nine Hundred and Twelve Pounds and 34p</t>
    </r>
  </si>
  <si>
    <t>Allow for fixing</t>
  </si>
  <si>
    <t>3.7.7</t>
  </si>
  <si>
    <r>
      <t xml:space="preserve">Supply &amp; fit pair of sliding sashes in dormer on the third floor level rear window. </t>
    </r>
    <r>
      <rPr>
        <sz val="11"/>
        <color rgb="FFFF0000"/>
        <rFont val="Helvetica Neue"/>
      </rPr>
      <t xml:space="preserve"> </t>
    </r>
  </si>
  <si>
    <r>
      <rPr>
        <b/>
        <sz val="11"/>
        <rFont val="Helvetica Neue"/>
      </rPr>
      <t>DORMER WINDOWS</t>
    </r>
    <r>
      <rPr>
        <b/>
        <sz val="11"/>
        <color rgb="FFFF0000"/>
        <rFont val="Helvetica Neue"/>
      </rPr>
      <t xml:space="preserve">  Ref 2.2.5</t>
    </r>
  </si>
  <si>
    <t xml:space="preserve">Supply &amp; fit pair of sliding sashes to replace the existing in dormer on the third floor level. Allow for renewing the external spacing panel. </t>
  </si>
  <si>
    <r>
      <t xml:space="preserve">Supply and fit vents in 2’0” lengths 6” cast iron fascia in waffle pattern. Allow </t>
    </r>
    <r>
      <rPr>
        <b/>
        <sz val="11"/>
        <rFont val="Helvetica Neue"/>
      </rPr>
      <t>PC £600</t>
    </r>
    <r>
      <rPr>
        <sz val="11"/>
        <rFont val="Helvetica Neue"/>
      </rPr>
      <t xml:space="preserve"> supply cost from Metalcraft (see Section 2) or Longbottom Foundry, Huddersfield.  Bed in mastic and set deep into fascia to shop. </t>
    </r>
  </si>
  <si>
    <t>Include the PC Sum of Six Hundred Pounds for supply of cast iron waffle panels</t>
  </si>
  <si>
    <t>Allow for fixing panels</t>
  </si>
  <si>
    <t>3.8.2</t>
  </si>
  <si>
    <t>3.8.3</t>
  </si>
  <si>
    <t>PC sum for supply of Four Hundred Pounds</t>
  </si>
  <si>
    <r>
      <t xml:space="preserve">Include the </t>
    </r>
    <r>
      <rPr>
        <b/>
        <sz val="11"/>
        <rFont val="Helvetica Neue"/>
      </rPr>
      <t xml:space="preserve">PC Sum of Three Thousand pounds for supply and fix of roller shutter </t>
    </r>
    <r>
      <rPr>
        <sz val="11"/>
        <rFont val="Helvetica Neue"/>
      </rPr>
      <t xml:space="preserve">galv. steel sized to suit opening.  Supply price includes powder coating (colour TBC) &amp; delivery. </t>
    </r>
  </si>
  <si>
    <r>
      <t xml:space="preserve">Include the </t>
    </r>
    <r>
      <rPr>
        <b/>
        <sz val="11"/>
        <rFont val="Helvetica Neue"/>
      </rPr>
      <t xml:space="preserve">PC Sum of Two Thousand Six Hundred and Ninety pounds for supply and fix of Awning.  </t>
    </r>
    <r>
      <rPr>
        <sz val="11"/>
        <rFont val="Helvetica Neue"/>
      </rPr>
      <t>Sum allows for branding/signage painted on. Colour: TBA</t>
    </r>
  </si>
  <si>
    <t>GLAZING FOR DORMER WINDOWS</t>
  </si>
  <si>
    <t>Taken above cl 3.10.1</t>
  </si>
  <si>
    <r>
      <t xml:space="preserve">Allow for laminated 8.8 puttied and including timber h.r. beads </t>
    </r>
    <r>
      <rPr>
        <sz val="11"/>
        <color rgb="FFFF0000"/>
        <rFont val="Helvetica Neue"/>
      </rPr>
      <t>see 1:5 section 747/19</t>
    </r>
  </si>
  <si>
    <r>
      <t xml:space="preserve">Form long LED uplight projecting  </t>
    </r>
    <r>
      <rPr>
        <b/>
        <sz val="11"/>
        <color rgb="FF000000"/>
        <rFont val="Helvetica Neue"/>
      </rPr>
      <t>P.C. Supply £450</t>
    </r>
    <r>
      <rPr>
        <sz val="11"/>
        <color rgb="FF000000"/>
        <rFont val="Helvetica Neue"/>
      </rPr>
      <t xml:space="preserve"> for fitting inc a total of 4No brackets, powder coated colour TBC.  Fix below sign.  Fit time sensitive control</t>
    </r>
    <r>
      <rPr>
        <b/>
        <sz val="11"/>
        <color rgb="FF000000"/>
        <rFont val="Helvetica Neue"/>
      </rPr>
      <t xml:space="preserve">.  </t>
    </r>
    <r>
      <rPr>
        <sz val="11"/>
        <color rgb="FF000000"/>
        <rFont val="Helvetica Neue"/>
      </rPr>
      <t>Ensure angle is such that spill is limited and does not encroach on first floor rooms</t>
    </r>
    <r>
      <rPr>
        <b/>
        <sz val="11"/>
        <color rgb="FF000000"/>
        <rFont val="Helvetica Neue"/>
      </rPr>
      <t xml:space="preserve">.  </t>
    </r>
  </si>
  <si>
    <t xml:space="preserve">Builders work in Connection with the 3.11.3.  Allow for carcase, fixings, removal of redundant goods and provision of battens, fixings  and firelined enclosure of equipment.  Work in 3.13.3 &amp; 3.13.4 must be programmed for weekend or night work or at low trade period. </t>
  </si>
  <si>
    <r>
      <t xml:space="preserve">Allow a contingency of </t>
    </r>
    <r>
      <rPr>
        <b/>
        <sz val="11"/>
        <color rgb="FF000000"/>
        <rFont val="Helvetica Neue"/>
      </rPr>
      <t>Two Thousand Five Hundred Pounds</t>
    </r>
    <r>
      <rPr>
        <sz val="11"/>
        <color rgb="FF000000"/>
        <rFont val="Helvetica Neue"/>
      </rPr>
      <t xml:space="preserve"> for unforeseen work. </t>
    </r>
  </si>
  <si>
    <r>
      <t xml:space="preserve">It may be necessary to temporarily disable refrigerated counters. This will have to be done in a carefully managed programme of work. The electrician is to take care to investigate and understand the implication of this in advance of quoting for the work.  All areas are accessible.  </t>
    </r>
    <r>
      <rPr>
        <sz val="11"/>
        <rFont val="Helvetica Neue"/>
      </rPr>
      <t xml:space="preserve">Allow the </t>
    </r>
    <r>
      <rPr>
        <b/>
        <sz val="11"/>
        <rFont val="Helvetica Neue"/>
      </rPr>
      <t xml:space="preserve"> Provisional Sum of Two Hundred and Fifty Pounds</t>
    </r>
  </si>
  <si>
    <t>PROP 16% + 84%</t>
  </si>
  <si>
    <t>TOTAL COST</t>
  </si>
  <si>
    <t>Restoration of architectural features</t>
  </si>
  <si>
    <t>PRELIMINARIES No 6 Electric Avenue</t>
  </si>
  <si>
    <t>PRELIMINARIES TO SUMMARY</t>
  </si>
  <si>
    <t>THE WORKS No 6 Electric Avenue</t>
  </si>
  <si>
    <t>3.1 TO SUMMARY</t>
  </si>
  <si>
    <t>3.2 TO SUMMARY</t>
  </si>
  <si>
    <t>3.3 TO SUMMARY</t>
  </si>
  <si>
    <t>3.4 TO SUMMARY</t>
  </si>
  <si>
    <t>3.5 TO SUMMARY</t>
  </si>
  <si>
    <t>3.6 TO SUMMARY</t>
  </si>
  <si>
    <t>3.7 TO SUMMARY</t>
  </si>
  <si>
    <t>3.8 TO SUMMARY</t>
  </si>
  <si>
    <t>3.9 TO SUMMARY</t>
  </si>
  <si>
    <t>3.10 TO SUMMARY</t>
  </si>
  <si>
    <t>3.11 TO SUMMARY</t>
  </si>
  <si>
    <t>3.12 TO SUMMARY</t>
  </si>
  <si>
    <t>SUMMARY PAGE No 6 Electric Avenue</t>
  </si>
  <si>
    <r>
      <t>Form 8 No sections of Yorkstone parapet coping 50 x 340 x 800 with drip cut once weathered  (shallow grinder line against batten will be adequate) and bed on parapet walls (if necessary, will be decided after the terrace condition inspection).</t>
    </r>
    <r>
      <rPr>
        <sz val="11"/>
        <color rgb="FFFF0000"/>
        <rFont val="Helvetica Neue"/>
      </rPr>
      <t xml:space="preserve"> </t>
    </r>
  </si>
  <si>
    <t>TOTAL GRANT</t>
  </si>
  <si>
    <t>Building repair</t>
  </si>
  <si>
    <t>cost £</t>
  </si>
  <si>
    <t>TOTAL OWNER CONTRIBUTION</t>
  </si>
  <si>
    <t>Item</t>
  </si>
  <si>
    <t>Description</t>
  </si>
  <si>
    <t>CONTRACT SUB TOTAL</t>
  </si>
  <si>
    <t>Pro rata percentages</t>
  </si>
  <si>
    <t>PRELIMINARIES (grant rate = pro rata)</t>
  </si>
  <si>
    <t>CONTINGENCY (grant rate = pro rata)</t>
  </si>
  <si>
    <t>PROFESSIONAL FEES</t>
  </si>
  <si>
    <t>Engineers</t>
  </si>
  <si>
    <t>Building Control @ 1%</t>
  </si>
  <si>
    <t>Other e.g. financial or legal (inc. valuation fee)</t>
  </si>
  <si>
    <t>TOTAL PROJECT COSTS</t>
  </si>
  <si>
    <t>NB: this amount is the maximum grant offered. Actual grant payments will be made at the appropriate grant percentage against completed works. To make a grant claim, evidence of expenditure in the form of paid invoices must be submitted.</t>
  </si>
  <si>
    <r>
      <t xml:space="preserve">The Entrance Door to 6 at the rear and fanlight above door (to be replaced with new door and fanlight). </t>
    </r>
    <r>
      <rPr>
        <sz val="11"/>
        <color rgb="FFFF0000"/>
        <rFont val="Helvetica"/>
      </rPr>
      <t>Non-eligible</t>
    </r>
  </si>
  <si>
    <t>Supply and fit 4 No new timber double glazed sash windows to replace the present timber sash windows</t>
  </si>
  <si>
    <r>
      <t xml:space="preserve">New door frame, door and opening fanlight. All 125 x 50 and 200 x 50 rebated, moulded mortise and tenoned softwood supplied primed and knotted. All supplied. </t>
    </r>
    <r>
      <rPr>
        <sz val="11"/>
        <color rgb="FFFF0000"/>
        <rFont val="Helvetica Neue"/>
      </rPr>
      <t>At rear. Non grant eligible</t>
    </r>
  </si>
  <si>
    <r>
      <t xml:space="preserve">Fix Back door night latch etc </t>
    </r>
    <r>
      <rPr>
        <sz val="11"/>
        <color rgb="FFFF0000"/>
        <rFont val="Arial"/>
        <family val="2"/>
      </rPr>
      <t>At rear. Non grant eligible</t>
    </r>
  </si>
  <si>
    <t>QS @ 2.5%</t>
  </si>
  <si>
    <t>CDM Principal Designer</t>
  </si>
  <si>
    <t>Planning &amp; advertisement control fees</t>
  </si>
  <si>
    <t xml:space="preserve">TOTAL PROFESSIONAL COSTS AND FEES </t>
  </si>
  <si>
    <r>
      <t>Redundant wires</t>
    </r>
    <r>
      <rPr>
        <sz val="10"/>
        <color rgb="FF000000"/>
        <rFont val="Helvetica Neue"/>
      </rPr>
      <t xml:space="preserve"> </t>
    </r>
    <r>
      <rPr>
        <sz val="11"/>
        <color rgb="FF000000"/>
        <rFont val="Helvetica Neue"/>
      </rPr>
      <t>and pipes cleats etc</t>
    </r>
  </si>
  <si>
    <r>
      <t>V.A.T. @ 20% (</t>
    </r>
    <r>
      <rPr>
        <b/>
        <i/>
        <sz val="11"/>
        <color theme="1"/>
        <rFont val="Helvetica Neue"/>
      </rPr>
      <t>can be reclaimed by grantee</t>
    </r>
    <r>
      <rPr>
        <b/>
        <sz val="11"/>
        <color theme="1"/>
        <rFont val="Helvetica Neue"/>
      </rPr>
      <t>)</t>
    </r>
  </si>
  <si>
    <t>by client</t>
  </si>
  <si>
    <t>incl</t>
  </si>
  <si>
    <t>Ascertain the extent of building up woodwork to support the zinc dormer and allow for carpentry repairs/piecing in</t>
  </si>
  <si>
    <t>Please note: this grant calculation is based on the tendered costs for the grant project provided by your architect. When the project is on site, these costs may change. An increase in the grant offered here cannot be guaranteed if costs increase. However, we will consider any application for a grant increase for eligible works, subject to availability of funds.</t>
  </si>
  <si>
    <r>
      <t xml:space="preserve">IRON STEPS, BRACKETS AT ROOF LEVEL AND IRON BRACKETS AND STAY-BOLTS AT LOWER LEVEL, EMBEDDED INTO MASONRY </t>
    </r>
    <r>
      <rPr>
        <b/>
        <sz val="11"/>
        <color rgb="FFFF0000"/>
        <rFont val="Helvetica Neue"/>
      </rPr>
      <t>Ref 2.2.9.2 &amp; 2.2.9.3</t>
    </r>
  </si>
  <si>
    <r>
      <t>REFORM IRON RAILING</t>
    </r>
    <r>
      <rPr>
        <b/>
        <sz val="11"/>
        <color rgb="FFFF0000"/>
        <rFont val="Helvetica Neue"/>
      </rPr>
      <t xml:space="preserve"> Ref 2.1.3.1 &amp; 2.1.3.2</t>
    </r>
  </si>
  <si>
    <r>
      <t xml:space="preserve">Form new shopfront comprising of five elements: - 2 No window frames; 2 No stall risers and 1 No central door frame with opening fanlight.  </t>
    </r>
    <r>
      <rPr>
        <sz val="11"/>
        <color rgb="FFFF0000"/>
        <rFont val="Helvetica Neue"/>
      </rPr>
      <t>See drawings for detail.</t>
    </r>
  </si>
  <si>
    <t>Architects @ 12.5%</t>
  </si>
  <si>
    <t>TOTAL GRANT OFFER = 79.47% of total costs</t>
  </si>
  <si>
    <t>TOTAL ESTIMATED OWNER CONTRIBUTION = 20.53% of total costs</t>
  </si>
  <si>
    <t xml:space="preserve">Principal architect: </t>
  </si>
  <si>
    <t>Second Architects: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</si>
</sst>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0.0"/>
    <numFmt numFmtId="165" formatCode="&quot;£&quot;#,##0.00"/>
    <numFmt numFmtId="166" formatCode="0.0"/>
    <numFmt numFmtId="167" formatCode="0.0000"/>
  </numFmts>
  <fonts count="38">
    <font>
      <sz val="10"/>
      <name val="Helvetica"/>
    </font>
    <font>
      <sz val="11"/>
      <name val="Helvetica"/>
    </font>
    <font>
      <sz val="8"/>
      <name val="Helvetica"/>
    </font>
    <font>
      <sz val="10"/>
      <name val="Helvetica Neue"/>
    </font>
    <font>
      <b/>
      <sz val="12"/>
      <name val="Helvetica Neue"/>
    </font>
    <font>
      <b/>
      <sz val="11"/>
      <name val="Helvetica Neue"/>
    </font>
    <font>
      <sz val="11"/>
      <name val="Helvetica Neue"/>
    </font>
    <font>
      <sz val="11"/>
      <color rgb="FFFF0000"/>
      <name val="Helvetica Neue"/>
    </font>
    <font>
      <sz val="12"/>
      <name val="Helvetica Neue"/>
    </font>
    <font>
      <b/>
      <sz val="10"/>
      <name val="Helvetica Neue"/>
    </font>
    <font>
      <b/>
      <sz val="11"/>
      <color rgb="FFFF0000"/>
      <name val="Helvetica Neue"/>
    </font>
    <font>
      <sz val="11"/>
      <color rgb="FF000000"/>
      <name val="Helvetica Neue"/>
    </font>
    <font>
      <b/>
      <sz val="11"/>
      <color rgb="FF000000"/>
      <name val="Helvetica Neue"/>
    </font>
    <font>
      <u/>
      <sz val="10"/>
      <color theme="10"/>
      <name val="Helvetica"/>
    </font>
    <font>
      <u/>
      <sz val="10"/>
      <color theme="11"/>
      <name val="Helvetica"/>
    </font>
    <font>
      <u/>
      <sz val="11"/>
      <color rgb="FF000000"/>
      <name val="Helvetica Neue"/>
    </font>
    <font>
      <sz val="10"/>
      <color rgb="FF000000"/>
      <name val="Helvetica Neue"/>
    </font>
    <font>
      <sz val="11"/>
      <color rgb="FF000000"/>
      <name val="Helvetica"/>
    </font>
    <font>
      <sz val="11"/>
      <name val="Arial"/>
      <family val="2"/>
    </font>
    <font>
      <b/>
      <i/>
      <sz val="11"/>
      <name val="Helvetica Neue"/>
    </font>
    <font>
      <b/>
      <i/>
      <sz val="12"/>
      <name val="Helvetica Neue"/>
    </font>
    <font>
      <b/>
      <i/>
      <sz val="11"/>
      <color rgb="FFFF0000"/>
      <name val="Helvetica Neue"/>
    </font>
    <font>
      <b/>
      <i/>
      <sz val="10"/>
      <name val="Helvetica"/>
    </font>
    <font>
      <b/>
      <i/>
      <sz val="11"/>
      <name val="Helvetica"/>
    </font>
    <font>
      <b/>
      <sz val="9"/>
      <color indexed="81"/>
      <name val="Tahoma"/>
      <family val="2"/>
    </font>
    <font>
      <sz val="9"/>
      <color indexed="81"/>
      <name val="Tahoma"/>
      <family val="2"/>
    </font>
    <font>
      <sz val="11"/>
      <color rgb="FFFF0000"/>
      <name val="Helvetica"/>
    </font>
    <font>
      <sz val="11"/>
      <color rgb="FFFF0000"/>
      <name val="Arial"/>
      <family val="2"/>
    </font>
    <font>
      <i/>
      <sz val="12"/>
      <color rgb="FFFF0000"/>
      <name val="Helvetica Neue"/>
    </font>
    <font>
      <b/>
      <sz val="11"/>
      <color theme="1"/>
      <name val="Helvetica Neue"/>
    </font>
    <font>
      <sz val="11"/>
      <color theme="1"/>
      <name val="Helvetica Neue"/>
    </font>
    <font>
      <i/>
      <sz val="11"/>
      <color theme="1"/>
      <name val="Helvetica Neue"/>
    </font>
    <font>
      <b/>
      <i/>
      <sz val="11"/>
      <color theme="1"/>
      <name val="Helvetica Neue"/>
    </font>
    <font>
      <b/>
      <sz val="12"/>
      <color theme="1"/>
      <name val="Helvetica Neue"/>
    </font>
    <font>
      <b/>
      <i/>
      <sz val="12"/>
      <color theme="1"/>
      <name val="Helvetica Neue"/>
    </font>
    <font>
      <sz val="12"/>
      <name val="Helvetica"/>
    </font>
    <font>
      <sz val="12"/>
      <color theme="1"/>
      <name val="Helvetica Neue"/>
    </font>
    <font>
      <i/>
      <sz val="12"/>
      <color theme="1"/>
      <name val="Helvetica Neue"/>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6"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s>
  <cellStyleXfs count="101">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81">
    <xf numFmtId="0" fontId="0" fillId="0" borderId="0" xfId="0"/>
    <xf numFmtId="0" fontId="6" fillId="0" borderId="0" xfId="0" applyFont="1" applyAlignment="1">
      <alignment horizontal="left" vertical="top" wrapText="1"/>
    </xf>
    <xf numFmtId="164"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164" fontId="5"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4" fontId="5" fillId="0" borderId="1" xfId="0" applyNumberFormat="1" applyFont="1" applyBorder="1" applyAlignment="1">
      <alignment horizontal="lef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11" fillId="0" borderId="0" xfId="0" applyFont="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6" fillId="3" borderId="1" xfId="0" applyFont="1" applyFill="1" applyBorder="1" applyAlignment="1">
      <alignment horizontal="left" vertical="top" wrapText="1"/>
    </xf>
    <xf numFmtId="164" fontId="5" fillId="0" borderId="3" xfId="0" applyNumberFormat="1" applyFont="1" applyBorder="1" applyAlignment="1">
      <alignment horizontal="left" vertical="top" wrapText="1"/>
    </xf>
    <xf numFmtId="164" fontId="5" fillId="0" borderId="2" xfId="0" applyNumberFormat="1" applyFont="1" applyBorder="1" applyAlignment="1">
      <alignment horizontal="left" vertical="top" wrapText="1"/>
    </xf>
    <xf numFmtId="0" fontId="6" fillId="0" borderId="7" xfId="0" applyFont="1" applyBorder="1" applyAlignment="1">
      <alignment horizontal="left" vertical="top" wrapText="1"/>
    </xf>
    <xf numFmtId="4" fontId="9" fillId="0" borderId="3" xfId="0" applyNumberFormat="1" applyFont="1" applyBorder="1" applyAlignment="1">
      <alignment horizontal="left" vertical="top" wrapText="1"/>
    </xf>
    <xf numFmtId="0" fontId="6" fillId="0" borderId="2" xfId="0" applyFont="1" applyBorder="1" applyAlignment="1">
      <alignment horizontal="left" vertical="top" wrapText="1"/>
    </xf>
    <xf numFmtId="2" fontId="4" fillId="0" borderId="1" xfId="0" applyNumberFormat="1" applyFont="1" applyBorder="1" applyAlignment="1">
      <alignment horizontal="left" vertical="top" wrapText="1"/>
    </xf>
    <xf numFmtId="0" fontId="17" fillId="0" borderId="0" xfId="0" applyFont="1" applyAlignment="1">
      <alignment horizontal="left" vertical="top" wrapText="1"/>
    </xf>
    <xf numFmtId="164" fontId="10" fillId="0" borderId="1" xfId="0" applyNumberFormat="1" applyFont="1" applyBorder="1" applyAlignment="1">
      <alignment horizontal="left" vertical="top" wrapText="1"/>
    </xf>
    <xf numFmtId="49" fontId="6" fillId="0" borderId="5" xfId="0" applyNumberFormat="1" applyFont="1" applyFill="1" applyBorder="1" applyAlignment="1">
      <alignment horizontal="left" vertical="top" wrapText="1"/>
    </xf>
    <xf numFmtId="49" fontId="5" fillId="0" borderId="5"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5" fillId="2" borderId="11" xfId="0" applyNumberFormat="1" applyFont="1" applyFill="1" applyBorder="1" applyAlignment="1">
      <alignment horizontal="left" vertical="top" wrapText="1"/>
    </xf>
    <xf numFmtId="49" fontId="5" fillId="4" borderId="11" xfId="0" applyNumberFormat="1" applyFont="1" applyFill="1" applyBorder="1" applyAlignment="1">
      <alignment horizontal="left" vertical="top" wrapText="1"/>
    </xf>
    <xf numFmtId="49" fontId="5" fillId="2" borderId="5" xfId="0" applyNumberFormat="1"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9" fontId="6" fillId="0" borderId="5" xfId="0" applyNumberFormat="1" applyFont="1" applyFill="1" applyBorder="1" applyAlignment="1">
      <alignment vertical="top" wrapText="1"/>
    </xf>
    <xf numFmtId="49" fontId="6" fillId="0" borderId="5" xfId="0" applyNumberFormat="1" applyFont="1" applyBorder="1" applyAlignment="1">
      <alignment vertical="top" wrapText="1"/>
    </xf>
    <xf numFmtId="164"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49" fontId="5" fillId="5" borderId="5" xfId="0" applyNumberFormat="1" applyFont="1" applyFill="1" applyBorder="1" applyAlignment="1">
      <alignment horizontal="left" vertical="top" wrapText="1"/>
    </xf>
    <xf numFmtId="4" fontId="9" fillId="0" borderId="8" xfId="0" applyNumberFormat="1" applyFont="1" applyBorder="1" applyAlignment="1">
      <alignment horizontal="left" vertical="top" wrapText="1"/>
    </xf>
    <xf numFmtId="49" fontId="5" fillId="4" borderId="0" xfId="0" applyNumberFormat="1" applyFont="1" applyFill="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49" fontId="7" fillId="0" borderId="5" xfId="0" applyNumberFormat="1" applyFont="1" applyBorder="1" applyAlignment="1">
      <alignment horizontal="left" vertical="top" wrapText="1"/>
    </xf>
    <xf numFmtId="49" fontId="4" fillId="5" borderId="5" xfId="0" applyNumberFormat="1" applyFont="1" applyFill="1" applyBorder="1" applyAlignment="1">
      <alignment horizontal="left" vertical="top" wrapText="1"/>
    </xf>
    <xf numFmtId="165" fontId="4" fillId="5" borderId="1" xfId="0" applyNumberFormat="1" applyFont="1" applyFill="1" applyBorder="1" applyAlignment="1">
      <alignment horizontal="left" vertical="top" wrapText="1"/>
    </xf>
    <xf numFmtId="165" fontId="0" fillId="0" borderId="0" xfId="0" applyNumberFormat="1"/>
    <xf numFmtId="165" fontId="3" fillId="0" borderId="0" xfId="0" applyNumberFormat="1" applyFont="1" applyAlignment="1">
      <alignment horizontal="right" vertical="top" wrapText="1"/>
    </xf>
    <xf numFmtId="0" fontId="6"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4" fontId="5" fillId="0" borderId="5" xfId="0" applyNumberFormat="1" applyFont="1" applyBorder="1" applyAlignment="1">
      <alignment vertical="top" wrapText="1"/>
    </xf>
    <xf numFmtId="4" fontId="6" fillId="0" borderId="5" xfId="0" applyNumberFormat="1" applyFont="1" applyBorder="1" applyAlignment="1">
      <alignment vertical="top" wrapText="1"/>
    </xf>
    <xf numFmtId="0" fontId="5" fillId="2" borderId="1" xfId="0" applyFont="1" applyFill="1" applyBorder="1" applyAlignment="1">
      <alignment horizontal="left" vertical="top" wrapText="1"/>
    </xf>
    <xf numFmtId="0" fontId="11" fillId="0" borderId="7" xfId="0" applyFont="1" applyBorder="1" applyAlignment="1">
      <alignment horizontal="left" vertical="top" wrapText="1"/>
    </xf>
    <xf numFmtId="0" fontId="5" fillId="0" borderId="1" xfId="0" applyFont="1" applyFill="1" applyBorder="1" applyAlignment="1">
      <alignment horizontal="left" vertical="top" wrapText="1"/>
    </xf>
    <xf numFmtId="49" fontId="5" fillId="0" borderId="5" xfId="0" applyNumberFormat="1" applyFont="1" applyFill="1" applyBorder="1" applyAlignment="1">
      <alignment horizontal="left" vertical="top" wrapText="1"/>
    </xf>
    <xf numFmtId="0" fontId="11" fillId="0" borderId="2"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49" fontId="6" fillId="0" borderId="1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1" fontId="18" fillId="0" borderId="7" xfId="0" applyNumberFormat="1" applyFont="1" applyBorder="1" applyAlignment="1">
      <alignment horizontal="left"/>
    </xf>
    <xf numFmtId="2" fontId="18" fillId="0" borderId="7" xfId="0" applyNumberFormat="1" applyFont="1" applyBorder="1"/>
    <xf numFmtId="49" fontId="6" fillId="2" borderId="11" xfId="0" applyNumberFormat="1" applyFont="1" applyFill="1" applyBorder="1" applyAlignment="1">
      <alignment horizontal="left" vertical="top" wrapText="1"/>
    </xf>
    <xf numFmtId="49" fontId="6" fillId="2" borderId="1"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165" fontId="4" fillId="5" borderId="5" xfId="0" applyNumberFormat="1" applyFont="1" applyFill="1" applyBorder="1" applyAlignment="1">
      <alignment horizontal="left" vertical="top" wrapText="1"/>
    </xf>
    <xf numFmtId="165" fontId="4" fillId="5" borderId="1" xfId="0" applyNumberFormat="1" applyFont="1" applyFill="1" applyBorder="1" applyAlignment="1">
      <alignment horizontal="center" vertical="top" wrapText="1"/>
    </xf>
    <xf numFmtId="165" fontId="4" fillId="5" borderId="5" xfId="0" applyNumberFormat="1" applyFont="1" applyFill="1" applyBorder="1" applyAlignment="1">
      <alignment horizontal="center" vertical="top" wrapText="1"/>
    </xf>
    <xf numFmtId="9" fontId="20" fillId="5" borderId="1" xfId="0" applyNumberFormat="1" applyFont="1" applyFill="1" applyBorder="1" applyAlignment="1">
      <alignment horizontal="center" vertical="top" wrapText="1"/>
    </xf>
    <xf numFmtId="165" fontId="22" fillId="0" borderId="0" xfId="0" applyNumberFormat="1" applyFont="1"/>
    <xf numFmtId="165" fontId="22" fillId="0" borderId="13" xfId="0" applyNumberFormat="1" applyFont="1" applyBorder="1"/>
    <xf numFmtId="0" fontId="4" fillId="0" borderId="10" xfId="0" applyFont="1" applyBorder="1" applyAlignment="1">
      <alignment horizontal="right" vertical="top" wrapText="1"/>
    </xf>
    <xf numFmtId="0" fontId="4" fillId="0" borderId="3" xfId="0" applyFont="1" applyBorder="1" applyAlignment="1">
      <alignment horizontal="right" vertical="top" wrapText="1"/>
    </xf>
    <xf numFmtId="9" fontId="20" fillId="5" borderId="5" xfId="0" applyNumberFormat="1" applyFont="1" applyFill="1" applyBorder="1" applyAlignment="1">
      <alignment horizontal="center" vertical="top" wrapText="1"/>
    </xf>
    <xf numFmtId="9" fontId="8" fillId="5" borderId="21" xfId="0" applyNumberFormat="1" applyFont="1" applyFill="1" applyBorder="1" applyAlignment="1">
      <alignment horizontal="center" vertical="top" wrapText="1"/>
    </xf>
    <xf numFmtId="165" fontId="0" fillId="0" borderId="0" xfId="0" applyNumberFormat="1" applyFont="1"/>
    <xf numFmtId="165" fontId="20" fillId="5" borderId="20" xfId="0" applyNumberFormat="1" applyFont="1" applyFill="1" applyBorder="1" applyAlignment="1">
      <alignment horizontal="center" vertical="top" wrapText="1"/>
    </xf>
    <xf numFmtId="0" fontId="4" fillId="0" borderId="1" xfId="0" applyFont="1" applyBorder="1" applyAlignment="1">
      <alignment horizontal="right" vertical="top" wrapText="1"/>
    </xf>
    <xf numFmtId="0" fontId="4" fillId="0" borderId="13" xfId="0" applyFont="1" applyBorder="1" applyAlignment="1">
      <alignment horizontal="right" vertical="top" wrapText="1"/>
    </xf>
    <xf numFmtId="165" fontId="20" fillId="5" borderId="18" xfId="0" applyNumberFormat="1" applyFont="1" applyFill="1" applyBorder="1" applyAlignment="1">
      <alignment horizontal="center" vertical="top" wrapText="1"/>
    </xf>
    <xf numFmtId="165" fontId="4" fillId="5" borderId="19" xfId="0" applyNumberFormat="1" applyFont="1" applyFill="1" applyBorder="1" applyAlignment="1">
      <alignment horizontal="center" vertical="top" wrapText="1"/>
    </xf>
    <xf numFmtId="49" fontId="5" fillId="0" borderId="5" xfId="0" applyNumberFormat="1" applyFont="1" applyBorder="1" applyAlignment="1">
      <alignment vertical="top" wrapText="1"/>
    </xf>
    <xf numFmtId="49" fontId="5" fillId="0" borderId="12" xfId="0" applyNumberFormat="1" applyFont="1" applyBorder="1" applyAlignment="1">
      <alignment vertical="top" wrapText="1"/>
    </xf>
    <xf numFmtId="4" fontId="6" fillId="0" borderId="1" xfId="0" applyNumberFormat="1" applyFont="1" applyBorder="1" applyAlignment="1">
      <alignment horizontal="right" vertical="top" wrapText="1"/>
    </xf>
    <xf numFmtId="4" fontId="5" fillId="0" borderId="5" xfId="0" applyNumberFormat="1" applyFont="1" applyBorder="1" applyAlignment="1">
      <alignment horizontal="right" vertical="top" wrapText="1"/>
    </xf>
    <xf numFmtId="4" fontId="19" fillId="0" borderId="1" xfId="0" applyNumberFormat="1" applyFont="1" applyBorder="1" applyAlignment="1">
      <alignment horizontal="right" vertical="top" wrapText="1"/>
    </xf>
    <xf numFmtId="4" fontId="5" fillId="0" borderId="1" xfId="0" applyNumberFormat="1" applyFont="1" applyBorder="1" applyAlignment="1">
      <alignment horizontal="right" vertical="top" wrapText="1"/>
    </xf>
    <xf numFmtId="4" fontId="19" fillId="0" borderId="5" xfId="0" applyNumberFormat="1" applyFont="1" applyBorder="1" applyAlignment="1">
      <alignment horizontal="right" vertical="top" wrapText="1"/>
    </xf>
    <xf numFmtId="4" fontId="19" fillId="0" borderId="20" xfId="0" applyNumberFormat="1" applyFont="1" applyBorder="1" applyAlignment="1">
      <alignment horizontal="right" vertical="top" wrapText="1"/>
    </xf>
    <xf numFmtId="4" fontId="6" fillId="0" borderId="21" xfId="0" applyNumberFormat="1" applyFont="1" applyBorder="1" applyAlignment="1">
      <alignment horizontal="right" vertical="top" wrapText="1"/>
    </xf>
    <xf numFmtId="4" fontId="7" fillId="0" borderId="5" xfId="0" applyNumberFormat="1" applyFont="1" applyBorder="1" applyAlignment="1">
      <alignment horizontal="right" vertical="top" wrapText="1"/>
    </xf>
    <xf numFmtId="4" fontId="21"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21" fillId="0" borderId="5" xfId="0" applyNumberFormat="1" applyFont="1" applyBorder="1" applyAlignment="1">
      <alignment horizontal="right" vertical="top" wrapText="1"/>
    </xf>
    <xf numFmtId="4" fontId="21" fillId="0" borderId="20" xfId="0" applyNumberFormat="1" applyFont="1" applyBorder="1" applyAlignment="1">
      <alignment horizontal="right" vertical="top" wrapText="1"/>
    </xf>
    <xf numFmtId="4" fontId="7" fillId="0" borderId="21" xfId="0" applyNumberFormat="1" applyFont="1" applyBorder="1" applyAlignment="1">
      <alignment horizontal="right" vertical="top" wrapText="1"/>
    </xf>
    <xf numFmtId="4" fontId="6" fillId="0" borderId="5" xfId="0" applyNumberFormat="1" applyFont="1" applyBorder="1" applyAlignment="1">
      <alignment horizontal="right" vertical="top" wrapText="1"/>
    </xf>
    <xf numFmtId="4" fontId="5" fillId="5" borderId="16" xfId="0" applyNumberFormat="1" applyFont="1" applyFill="1" applyBorder="1" applyAlignment="1">
      <alignment horizontal="right" vertical="top" wrapText="1"/>
    </xf>
    <xf numFmtId="4" fontId="5" fillId="5" borderId="4" xfId="0" applyNumberFormat="1" applyFont="1" applyFill="1" applyBorder="1" applyAlignment="1">
      <alignment horizontal="right" vertical="top" wrapText="1"/>
    </xf>
    <xf numFmtId="4" fontId="19" fillId="5" borderId="4" xfId="0" applyNumberFormat="1" applyFont="1" applyFill="1" applyBorder="1" applyAlignment="1">
      <alignment horizontal="right" vertical="top" wrapText="1"/>
    </xf>
    <xf numFmtId="4" fontId="19" fillId="5" borderId="16" xfId="0" applyNumberFormat="1" applyFont="1" applyFill="1" applyBorder="1" applyAlignment="1">
      <alignment horizontal="right" vertical="top" wrapText="1"/>
    </xf>
    <xf numFmtId="4" fontId="6" fillId="0" borderId="2" xfId="0" applyNumberFormat="1" applyFont="1" applyBorder="1" applyAlignment="1">
      <alignment horizontal="right" vertical="top" wrapText="1"/>
    </xf>
    <xf numFmtId="4" fontId="6" fillId="0" borderId="14" xfId="0" applyNumberFormat="1" applyFont="1" applyBorder="1" applyAlignment="1">
      <alignment horizontal="right" vertical="top" wrapText="1"/>
    </xf>
    <xf numFmtId="4" fontId="19" fillId="0" borderId="2" xfId="0" applyNumberFormat="1" applyFont="1" applyBorder="1" applyAlignment="1">
      <alignment horizontal="right" vertical="top" wrapText="1"/>
    </xf>
    <xf numFmtId="4" fontId="19" fillId="0" borderId="14" xfId="0" applyNumberFormat="1" applyFont="1" applyBorder="1" applyAlignment="1">
      <alignment horizontal="right" vertical="top" wrapText="1"/>
    </xf>
    <xf numFmtId="4" fontId="19" fillId="0" borderId="23" xfId="0" applyNumberFormat="1" applyFont="1" applyBorder="1" applyAlignment="1">
      <alignment horizontal="right" vertical="top" wrapText="1"/>
    </xf>
    <xf numFmtId="4" fontId="6" fillId="0" borderId="24" xfId="0" applyNumberFormat="1" applyFont="1" applyBorder="1" applyAlignment="1">
      <alignment horizontal="right" vertical="top" wrapText="1"/>
    </xf>
    <xf numFmtId="4" fontId="5" fillId="5" borderId="1" xfId="0" applyNumberFormat="1" applyFont="1" applyFill="1" applyBorder="1" applyAlignment="1">
      <alignment horizontal="left" vertical="top" wrapText="1"/>
    </xf>
    <xf numFmtId="4" fontId="19" fillId="5" borderId="1" xfId="0" applyNumberFormat="1" applyFont="1" applyFill="1" applyBorder="1" applyAlignment="1">
      <alignment horizontal="left" vertical="top" wrapText="1"/>
    </xf>
    <xf numFmtId="4" fontId="19" fillId="5" borderId="5" xfId="0" applyNumberFormat="1" applyFont="1" applyFill="1" applyBorder="1" applyAlignment="1">
      <alignment horizontal="left" vertical="top" wrapText="1"/>
    </xf>
    <xf numFmtId="4" fontId="19" fillId="5" borderId="20" xfId="0" applyNumberFormat="1" applyFont="1" applyFill="1" applyBorder="1" applyAlignment="1">
      <alignment horizontal="left" vertical="top" wrapText="1"/>
    </xf>
    <xf numFmtId="4" fontId="6" fillId="5" borderId="21" xfId="0" applyNumberFormat="1" applyFont="1" applyFill="1" applyBorder="1" applyAlignment="1">
      <alignment horizontal="left" vertical="top" wrapText="1"/>
    </xf>
    <xf numFmtId="4" fontId="6" fillId="0" borderId="3" xfId="0" applyNumberFormat="1" applyFont="1" applyBorder="1" applyAlignment="1">
      <alignment horizontal="right" vertical="top" wrapText="1"/>
    </xf>
    <xf numFmtId="4" fontId="6" fillId="0" borderId="9" xfId="0" applyNumberFormat="1" applyFont="1" applyBorder="1" applyAlignment="1">
      <alignment horizontal="right" vertical="top" wrapText="1"/>
    </xf>
    <xf numFmtId="4" fontId="19" fillId="0" borderId="3" xfId="0" applyNumberFormat="1" applyFont="1" applyBorder="1" applyAlignment="1">
      <alignment horizontal="right" vertical="top" wrapText="1"/>
    </xf>
    <xf numFmtId="4" fontId="19" fillId="0" borderId="9" xfId="0" applyNumberFormat="1" applyFont="1" applyBorder="1" applyAlignment="1">
      <alignment horizontal="right" vertical="top" wrapText="1"/>
    </xf>
    <xf numFmtId="4" fontId="19" fillId="0" borderId="25" xfId="0" applyNumberFormat="1" applyFont="1" applyBorder="1" applyAlignment="1">
      <alignment horizontal="right" vertical="top" wrapText="1"/>
    </xf>
    <xf numFmtId="4" fontId="6" fillId="0" borderId="26" xfId="0" applyNumberFormat="1" applyFont="1" applyBorder="1" applyAlignment="1">
      <alignment horizontal="right" vertical="top" wrapText="1"/>
    </xf>
    <xf numFmtId="4" fontId="5" fillId="2" borderId="5" xfId="0" applyNumberFormat="1" applyFont="1" applyFill="1" applyBorder="1" applyAlignment="1">
      <alignment horizontal="right" vertical="top" wrapText="1"/>
    </xf>
    <xf numFmtId="4" fontId="19" fillId="2" borderId="1" xfId="0" applyNumberFormat="1" applyFont="1" applyFill="1" applyBorder="1" applyAlignment="1">
      <alignment horizontal="right" vertical="top" wrapText="1"/>
    </xf>
    <xf numFmtId="4" fontId="5" fillId="2" borderId="1" xfId="0" applyNumberFormat="1" applyFont="1" applyFill="1" applyBorder="1" applyAlignment="1">
      <alignment horizontal="right" vertical="top" wrapText="1"/>
    </xf>
    <xf numFmtId="4" fontId="19" fillId="2" borderId="5" xfId="0" applyNumberFormat="1" applyFont="1" applyFill="1" applyBorder="1" applyAlignment="1">
      <alignment horizontal="right" vertical="top" wrapText="1"/>
    </xf>
    <xf numFmtId="4" fontId="19" fillId="2" borderId="20" xfId="0" applyNumberFormat="1" applyFont="1" applyFill="1" applyBorder="1" applyAlignment="1">
      <alignment horizontal="right" vertical="top" wrapText="1"/>
    </xf>
    <xf numFmtId="4" fontId="6" fillId="2" borderId="21" xfId="0" applyNumberFormat="1" applyFont="1" applyFill="1" applyBorder="1" applyAlignment="1">
      <alignment horizontal="right" vertical="top" wrapText="1"/>
    </xf>
    <xf numFmtId="4" fontId="6" fillId="0" borderId="5"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4" fontId="6" fillId="0" borderId="1" xfId="0" applyNumberFormat="1" applyFont="1" applyFill="1" applyBorder="1" applyAlignment="1">
      <alignment horizontal="right" vertical="top" wrapText="1"/>
    </xf>
    <xf numFmtId="4" fontId="19" fillId="0" borderId="5" xfId="0" applyNumberFormat="1" applyFont="1" applyFill="1" applyBorder="1" applyAlignment="1">
      <alignment horizontal="right" vertical="top" wrapText="1"/>
    </xf>
    <xf numFmtId="4" fontId="19" fillId="0" borderId="20" xfId="0" applyNumberFormat="1" applyFont="1" applyFill="1" applyBorder="1" applyAlignment="1">
      <alignment horizontal="right" vertical="top" wrapText="1"/>
    </xf>
    <xf numFmtId="4" fontId="6" fillId="0" borderId="21" xfId="0" applyNumberFormat="1" applyFont="1" applyFill="1" applyBorder="1" applyAlignment="1">
      <alignment horizontal="right" vertical="top" wrapText="1"/>
    </xf>
    <xf numFmtId="4" fontId="5" fillId="0" borderId="5" xfId="0" applyNumberFormat="1" applyFont="1" applyFill="1" applyBorder="1" applyAlignment="1">
      <alignment horizontal="right" vertical="top" wrapText="1"/>
    </xf>
    <xf numFmtId="4" fontId="6" fillId="0" borderId="9" xfId="0" applyNumberFormat="1" applyFont="1" applyFill="1" applyBorder="1" applyAlignment="1">
      <alignment horizontal="right" vertical="top" wrapText="1"/>
    </xf>
    <xf numFmtId="4" fontId="19" fillId="0" borderId="3" xfId="0" applyNumberFormat="1" applyFont="1" applyFill="1" applyBorder="1" applyAlignment="1">
      <alignment horizontal="right" vertical="top" wrapText="1"/>
    </xf>
    <xf numFmtId="4" fontId="6" fillId="0" borderId="3" xfId="0" applyNumberFormat="1" applyFont="1" applyFill="1" applyBorder="1" applyAlignment="1">
      <alignment horizontal="right" vertical="top" wrapText="1"/>
    </xf>
    <xf numFmtId="4" fontId="19" fillId="0" borderId="9" xfId="0" applyNumberFormat="1" applyFont="1" applyFill="1" applyBorder="1" applyAlignment="1">
      <alignment horizontal="right" vertical="top" wrapText="1"/>
    </xf>
    <xf numFmtId="4" fontId="19" fillId="0" borderId="25" xfId="0" applyNumberFormat="1" applyFont="1" applyFill="1" applyBorder="1" applyAlignment="1">
      <alignment horizontal="right" vertical="top" wrapText="1"/>
    </xf>
    <xf numFmtId="4" fontId="6" fillId="0" borderId="26" xfId="0" applyNumberFormat="1" applyFont="1" applyFill="1" applyBorder="1" applyAlignment="1">
      <alignment horizontal="right" vertical="top" wrapText="1"/>
    </xf>
    <xf numFmtId="4" fontId="6" fillId="0" borderId="14" xfId="0" applyNumberFormat="1" applyFont="1" applyFill="1" applyBorder="1" applyAlignment="1">
      <alignment horizontal="right" vertical="top" wrapText="1"/>
    </xf>
    <xf numFmtId="4" fontId="19" fillId="0" borderId="2" xfId="0" applyNumberFormat="1" applyFont="1" applyFill="1" applyBorder="1" applyAlignment="1">
      <alignment horizontal="right" vertical="top" wrapText="1"/>
    </xf>
    <xf numFmtId="4" fontId="6" fillId="0" borderId="2" xfId="0" applyNumberFormat="1" applyFont="1" applyFill="1" applyBorder="1" applyAlignment="1">
      <alignment horizontal="right" vertical="top" wrapText="1"/>
    </xf>
    <xf numFmtId="4" fontId="19" fillId="0" borderId="14" xfId="0" applyNumberFormat="1" applyFont="1" applyFill="1" applyBorder="1" applyAlignment="1">
      <alignment horizontal="right" vertical="top" wrapText="1"/>
    </xf>
    <xf numFmtId="4" fontId="19" fillId="0" borderId="23" xfId="0" applyNumberFormat="1" applyFont="1" applyFill="1" applyBorder="1" applyAlignment="1">
      <alignment horizontal="right" vertical="top" wrapText="1"/>
    </xf>
    <xf numFmtId="4" fontId="6" fillId="0" borderId="24" xfId="0" applyNumberFormat="1" applyFont="1" applyFill="1" applyBorder="1" applyAlignment="1">
      <alignment horizontal="right" vertical="top" wrapText="1"/>
    </xf>
    <xf numFmtId="4" fontId="6" fillId="2" borderId="5" xfId="0" applyNumberFormat="1" applyFont="1" applyFill="1" applyBorder="1" applyAlignment="1">
      <alignment horizontal="right" vertical="top" wrapText="1"/>
    </xf>
    <xf numFmtId="4" fontId="6"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19" fillId="2" borderId="3" xfId="0" applyNumberFormat="1" applyFont="1" applyFill="1" applyBorder="1" applyAlignment="1">
      <alignment horizontal="right" vertical="top" wrapText="1"/>
    </xf>
    <xf numFmtId="4" fontId="19" fillId="0" borderId="13" xfId="0" applyNumberFormat="1" applyFont="1" applyFill="1" applyBorder="1" applyAlignment="1">
      <alignment horizontal="right" vertical="top" wrapText="1"/>
    </xf>
    <xf numFmtId="4" fontId="1" fillId="0" borderId="0" xfId="0" applyNumberFormat="1" applyFont="1"/>
    <xf numFmtId="4" fontId="23" fillId="0" borderId="0" xfId="0" applyNumberFormat="1" applyFont="1"/>
    <xf numFmtId="4" fontId="23" fillId="0" borderId="27" xfId="0" applyNumberFormat="1" applyFont="1" applyBorder="1"/>
    <xf numFmtId="4" fontId="1" fillId="0" borderId="28" xfId="0" applyNumberFormat="1" applyFont="1" applyBorder="1"/>
    <xf numFmtId="4" fontId="6" fillId="0" borderId="3" xfId="0" applyNumberFormat="1" applyFont="1" applyBorder="1" applyAlignment="1">
      <alignment horizontal="right" vertical="top"/>
    </xf>
    <xf numFmtId="4" fontId="6" fillId="2" borderId="11" xfId="0" applyNumberFormat="1" applyFont="1" applyFill="1" applyBorder="1" applyAlignment="1">
      <alignment horizontal="right" vertical="top" wrapText="1"/>
    </xf>
    <xf numFmtId="4" fontId="19" fillId="2" borderId="10" xfId="0" applyNumberFormat="1" applyFont="1" applyFill="1" applyBorder="1" applyAlignment="1">
      <alignment horizontal="right" vertical="top" wrapText="1"/>
    </xf>
    <xf numFmtId="4" fontId="6" fillId="0" borderId="5" xfId="0" applyNumberFormat="1" applyFont="1" applyFill="1" applyBorder="1" applyAlignment="1">
      <alignment horizontal="left" vertical="top" wrapText="1"/>
    </xf>
    <xf numFmtId="4" fontId="19"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4" fontId="19" fillId="0" borderId="5" xfId="0" applyNumberFormat="1" applyFont="1" applyFill="1" applyBorder="1" applyAlignment="1">
      <alignment horizontal="left" vertical="top" wrapText="1"/>
    </xf>
    <xf numFmtId="4" fontId="19" fillId="0" borderId="20" xfId="0" applyNumberFormat="1" applyFont="1" applyFill="1" applyBorder="1" applyAlignment="1">
      <alignment horizontal="left" vertical="top" wrapText="1"/>
    </xf>
    <xf numFmtId="4" fontId="6" fillId="0" borderId="21" xfId="0" applyNumberFormat="1" applyFont="1" applyFill="1" applyBorder="1" applyAlignment="1">
      <alignment horizontal="left" vertical="top" wrapText="1"/>
    </xf>
    <xf numFmtId="4" fontId="6" fillId="0" borderId="5" xfId="0" applyNumberFormat="1" applyFont="1" applyFill="1" applyBorder="1" applyAlignment="1">
      <alignment vertical="top" wrapText="1"/>
    </xf>
    <xf numFmtId="4" fontId="19" fillId="0" borderId="1" xfId="0" applyNumberFormat="1" applyFont="1" applyFill="1" applyBorder="1" applyAlignment="1">
      <alignment vertical="top" wrapText="1"/>
    </xf>
    <xf numFmtId="4" fontId="6" fillId="0" borderId="1" xfId="0" applyNumberFormat="1" applyFont="1" applyFill="1" applyBorder="1" applyAlignment="1">
      <alignment vertical="top" wrapText="1"/>
    </xf>
    <xf numFmtId="4" fontId="19" fillId="0" borderId="5" xfId="0" applyNumberFormat="1" applyFont="1" applyFill="1" applyBorder="1" applyAlignment="1">
      <alignment vertical="top" wrapText="1"/>
    </xf>
    <xf numFmtId="4" fontId="19" fillId="0" borderId="20" xfId="0" applyNumberFormat="1" applyFont="1" applyFill="1" applyBorder="1" applyAlignment="1">
      <alignment vertical="top" wrapText="1"/>
    </xf>
    <xf numFmtId="4" fontId="6" fillId="0" borderId="21" xfId="0" applyNumberFormat="1" applyFont="1" applyFill="1" applyBorder="1" applyAlignment="1">
      <alignment vertical="top" wrapText="1"/>
    </xf>
    <xf numFmtId="4" fontId="5" fillId="5" borderId="5" xfId="0" applyNumberFormat="1" applyFont="1" applyFill="1" applyBorder="1" applyAlignment="1">
      <alignment horizontal="left" vertical="top" wrapText="1"/>
    </xf>
    <xf numFmtId="4" fontId="6" fillId="0" borderId="9" xfId="0" applyNumberFormat="1" applyFont="1" applyBorder="1" applyAlignment="1">
      <alignment vertical="top" wrapText="1"/>
    </xf>
    <xf numFmtId="4" fontId="19" fillId="0" borderId="3" xfId="0" applyNumberFormat="1" applyFont="1" applyBorder="1" applyAlignment="1">
      <alignment vertical="top" wrapText="1"/>
    </xf>
    <xf numFmtId="4" fontId="6" fillId="0" borderId="3" xfId="0" applyNumberFormat="1" applyFont="1" applyBorder="1" applyAlignment="1">
      <alignment vertical="top" wrapText="1"/>
    </xf>
    <xf numFmtId="4" fontId="19" fillId="0" borderId="9" xfId="0" applyNumberFormat="1" applyFont="1" applyBorder="1" applyAlignment="1">
      <alignment vertical="top" wrapText="1"/>
    </xf>
    <xf numFmtId="4" fontId="19" fillId="0" borderId="25" xfId="0" applyNumberFormat="1" applyFont="1" applyBorder="1" applyAlignment="1">
      <alignment vertical="top" wrapText="1"/>
    </xf>
    <xf numFmtId="4" fontId="6" fillId="0" borderId="26" xfId="0" applyNumberFormat="1" applyFont="1" applyBorder="1" applyAlignment="1">
      <alignment vertical="top" wrapText="1"/>
    </xf>
    <xf numFmtId="4" fontId="19" fillId="0" borderId="1" xfId="0" applyNumberFormat="1" applyFont="1" applyBorder="1" applyAlignment="1">
      <alignment vertical="top" wrapText="1"/>
    </xf>
    <xf numFmtId="4" fontId="6" fillId="0" borderId="1" xfId="0" applyNumberFormat="1" applyFont="1" applyBorder="1" applyAlignment="1">
      <alignment vertical="top" wrapText="1"/>
    </xf>
    <xf numFmtId="4" fontId="19" fillId="0" borderId="5" xfId="0" applyNumberFormat="1" applyFont="1" applyBorder="1" applyAlignment="1">
      <alignment vertical="top" wrapText="1"/>
    </xf>
    <xf numFmtId="4" fontId="5" fillId="0" borderId="1" xfId="0" applyNumberFormat="1" applyFont="1" applyBorder="1" applyAlignment="1">
      <alignment vertical="top" wrapText="1"/>
    </xf>
    <xf numFmtId="4" fontId="19" fillId="0" borderId="20" xfId="0" applyNumberFormat="1" applyFont="1" applyBorder="1" applyAlignment="1">
      <alignment vertical="top" wrapText="1"/>
    </xf>
    <xf numFmtId="4" fontId="6" fillId="0" borderId="21" xfId="0" applyNumberFormat="1" applyFont="1" applyBorder="1" applyAlignment="1">
      <alignment vertical="top" wrapText="1"/>
    </xf>
    <xf numFmtId="4" fontId="5" fillId="0" borderId="8" xfId="0" applyNumberFormat="1" applyFont="1" applyBorder="1" applyAlignment="1">
      <alignment horizontal="right" vertical="top" wrapText="1"/>
    </xf>
    <xf numFmtId="4" fontId="5" fillId="0" borderId="15" xfId="0" applyNumberFormat="1" applyFont="1" applyBorder="1" applyAlignment="1">
      <alignment horizontal="right" vertical="top" wrapText="1"/>
    </xf>
    <xf numFmtId="4" fontId="19" fillId="0" borderId="8" xfId="0" applyNumberFormat="1" applyFont="1" applyBorder="1" applyAlignment="1">
      <alignment horizontal="right" vertical="top" wrapText="1"/>
    </xf>
    <xf numFmtId="4" fontId="19" fillId="0" borderId="15" xfId="0" applyNumberFormat="1" applyFont="1" applyBorder="1" applyAlignment="1">
      <alignment horizontal="right" vertical="top" wrapText="1"/>
    </xf>
    <xf numFmtId="4" fontId="19" fillId="0" borderId="27" xfId="0" applyNumberFormat="1" applyFont="1" applyBorder="1" applyAlignment="1">
      <alignment horizontal="right" vertical="top" wrapText="1"/>
    </xf>
    <xf numFmtId="4" fontId="5" fillId="0" borderId="28" xfId="0" applyNumberFormat="1" applyFont="1" applyBorder="1" applyAlignment="1">
      <alignment horizontal="right" vertical="top" wrapText="1"/>
    </xf>
    <xf numFmtId="0" fontId="28" fillId="0" borderId="1" xfId="0" applyFont="1" applyBorder="1" applyAlignment="1">
      <alignment horizontal="right" vertical="top" wrapText="1"/>
    </xf>
    <xf numFmtId="49" fontId="10" fillId="0" borderId="12" xfId="0" applyNumberFormat="1" applyFont="1" applyBorder="1" applyAlignment="1">
      <alignment vertical="top" wrapText="1"/>
    </xf>
    <xf numFmtId="10" fontId="7" fillId="0" borderId="18" xfId="0" applyNumberFormat="1" applyFont="1" applyBorder="1" applyAlignment="1">
      <alignment horizontal="right" vertical="top" wrapText="1"/>
    </xf>
    <xf numFmtId="10" fontId="7" fillId="2" borderId="30" xfId="0" applyNumberFormat="1" applyFont="1" applyFill="1" applyBorder="1" applyAlignment="1">
      <alignment horizontal="right" vertical="top" wrapText="1"/>
    </xf>
    <xf numFmtId="10" fontId="21" fillId="0" borderId="30" xfId="0" applyNumberFormat="1" applyFont="1" applyBorder="1" applyAlignment="1">
      <alignment horizontal="right" vertical="top" wrapText="1"/>
    </xf>
    <xf numFmtId="10" fontId="21" fillId="0" borderId="19" xfId="0" applyNumberFormat="1" applyFont="1" applyBorder="1" applyAlignment="1">
      <alignment horizontal="right" vertical="top" wrapText="1"/>
    </xf>
    <xf numFmtId="10" fontId="21" fillId="2" borderId="18" xfId="0" applyNumberFormat="1" applyFont="1" applyFill="1" applyBorder="1" applyAlignment="1">
      <alignment horizontal="right" vertical="top" wrapText="1"/>
    </xf>
    <xf numFmtId="10" fontId="7" fillId="0" borderId="19" xfId="0" applyNumberFormat="1" applyFont="1" applyBorder="1" applyAlignment="1">
      <alignment horizontal="right" vertical="top" wrapText="1"/>
    </xf>
    <xf numFmtId="166" fontId="29" fillId="0" borderId="1" xfId="0" applyNumberFormat="1" applyFont="1" applyBorder="1" applyAlignment="1">
      <alignment horizontal="left" vertical="top" wrapText="1"/>
    </xf>
    <xf numFmtId="0" fontId="29" fillId="0" borderId="1" xfId="0" applyFont="1" applyBorder="1" applyAlignment="1">
      <alignment horizontal="left" vertical="top" wrapText="1"/>
    </xf>
    <xf numFmtId="0" fontId="30" fillId="0" borderId="1" xfId="0" applyFont="1" applyBorder="1" applyAlignment="1">
      <alignment horizontal="right"/>
    </xf>
    <xf numFmtId="167" fontId="30" fillId="0" borderId="1" xfId="0" applyNumberFormat="1" applyFont="1" applyBorder="1" applyAlignment="1">
      <alignment horizontal="right"/>
    </xf>
    <xf numFmtId="165" fontId="31" fillId="0" borderId="1" xfId="0" applyNumberFormat="1" applyFont="1" applyBorder="1" applyAlignment="1">
      <alignment horizontal="right" vertical="top" wrapText="1"/>
    </xf>
    <xf numFmtId="0" fontId="6" fillId="0" borderId="21" xfId="0" applyFont="1" applyBorder="1"/>
    <xf numFmtId="2" fontId="29" fillId="0" borderId="1" xfId="0" applyNumberFormat="1" applyFont="1" applyBorder="1" applyAlignment="1">
      <alignment horizontal="left" vertical="top" wrapText="1"/>
    </xf>
    <xf numFmtId="0" fontId="30" fillId="0" borderId="1" xfId="0" applyFont="1" applyBorder="1"/>
    <xf numFmtId="165" fontId="6" fillId="0" borderId="1" xfId="0" applyNumberFormat="1" applyFont="1" applyBorder="1" applyAlignment="1">
      <alignment horizontal="right"/>
    </xf>
    <xf numFmtId="165" fontId="30" fillId="0" borderId="1" xfId="0" applyNumberFormat="1" applyFont="1" applyBorder="1"/>
    <xf numFmtId="165" fontId="30" fillId="0" borderId="1" xfId="0" applyNumberFormat="1" applyFont="1" applyBorder="1" applyAlignment="1">
      <alignment horizontal="right"/>
    </xf>
    <xf numFmtId="8" fontId="30" fillId="0" borderId="1" xfId="0" applyNumberFormat="1" applyFont="1" applyBorder="1" applyAlignment="1">
      <alignment horizontal="right"/>
    </xf>
    <xf numFmtId="0" fontId="29" fillId="0" borderId="1" xfId="0" applyFont="1" applyBorder="1" applyAlignment="1">
      <alignment horizontal="right"/>
    </xf>
    <xf numFmtId="165" fontId="29" fillId="0" borderId="1" xfId="0" applyNumberFormat="1" applyFont="1" applyFill="1" applyBorder="1" applyAlignment="1">
      <alignment horizontal="right"/>
    </xf>
    <xf numFmtId="165" fontId="29" fillId="0" borderId="1" xfId="0" applyNumberFormat="1" applyFont="1" applyBorder="1" applyAlignment="1">
      <alignment horizontal="right"/>
    </xf>
    <xf numFmtId="0" fontId="29" fillId="0" borderId="1" xfId="0" applyFont="1" applyBorder="1"/>
    <xf numFmtId="165" fontId="32" fillId="0" borderId="1" xfId="0" applyNumberFormat="1" applyFont="1" applyBorder="1" applyAlignment="1">
      <alignment horizontal="right" vertical="top" wrapText="1"/>
    </xf>
    <xf numFmtId="165" fontId="32" fillId="0" borderId="5" xfId="0" applyNumberFormat="1" applyFont="1" applyBorder="1" applyAlignment="1">
      <alignment horizontal="right" vertical="top" wrapText="1"/>
    </xf>
    <xf numFmtId="0" fontId="30" fillId="0" borderId="1" xfId="0" applyFont="1" applyBorder="1" applyAlignment="1">
      <alignment horizontal="left" wrapText="1"/>
    </xf>
    <xf numFmtId="0" fontId="6" fillId="0" borderId="32" xfId="0" applyFont="1" applyBorder="1"/>
    <xf numFmtId="165" fontId="32" fillId="0" borderId="1" xfId="0" applyNumberFormat="1" applyFont="1" applyBorder="1" applyAlignment="1">
      <alignment horizontal="right"/>
    </xf>
    <xf numFmtId="165" fontId="19" fillId="0" borderId="1" xfId="0" applyNumberFormat="1" applyFont="1" applyBorder="1" applyAlignment="1">
      <alignment horizontal="right"/>
    </xf>
    <xf numFmtId="0" fontId="32" fillId="0" borderId="1" xfId="0" applyFont="1" applyBorder="1" applyAlignment="1">
      <alignment horizontal="right"/>
    </xf>
    <xf numFmtId="0" fontId="30" fillId="0" borderId="3" xfId="0" applyFont="1" applyBorder="1" applyAlignment="1">
      <alignment horizontal="right"/>
    </xf>
    <xf numFmtId="0" fontId="32" fillId="0" borderId="3" xfId="0" applyFont="1" applyBorder="1" applyAlignment="1">
      <alignment horizontal="right"/>
    </xf>
    <xf numFmtId="165" fontId="31" fillId="0" borderId="3" xfId="0" applyNumberFormat="1" applyFont="1" applyBorder="1" applyAlignment="1">
      <alignment horizontal="right" vertical="top" wrapText="1"/>
    </xf>
    <xf numFmtId="165" fontId="32" fillId="0" borderId="9" xfId="0" applyNumberFormat="1" applyFont="1" applyBorder="1" applyAlignment="1">
      <alignment horizontal="right" vertical="top" wrapText="1"/>
    </xf>
    <xf numFmtId="0" fontId="6" fillId="0" borderId="26" xfId="0" applyFont="1" applyBorder="1"/>
    <xf numFmtId="165" fontId="29" fillId="0" borderId="2" xfId="0" applyNumberFormat="1" applyFont="1" applyBorder="1" applyAlignment="1">
      <alignment horizontal="right"/>
    </xf>
    <xf numFmtId="165" fontId="32" fillId="0" borderId="2" xfId="0" applyNumberFormat="1" applyFont="1" applyBorder="1" applyAlignment="1">
      <alignment horizontal="right"/>
    </xf>
    <xf numFmtId="165" fontId="31" fillId="0" borderId="2" xfId="0" applyNumberFormat="1" applyFont="1" applyBorder="1" applyAlignment="1">
      <alignment horizontal="right" vertical="top" wrapText="1"/>
    </xf>
    <xf numFmtId="165" fontId="32" fillId="0" borderId="14" xfId="0" applyNumberFormat="1" applyFont="1" applyBorder="1" applyAlignment="1">
      <alignment horizontal="right" vertical="top" wrapText="1"/>
    </xf>
    <xf numFmtId="0" fontId="6" fillId="0" borderId="24" xfId="0" applyFont="1" applyBorder="1"/>
    <xf numFmtId="165" fontId="30" fillId="0" borderId="3" xfId="0" applyNumberFormat="1" applyFont="1" applyBorder="1" applyAlignment="1">
      <alignment horizontal="right"/>
    </xf>
    <xf numFmtId="165" fontId="32" fillId="0" borderId="3" xfId="0" applyNumberFormat="1" applyFont="1" applyBorder="1" applyAlignment="1">
      <alignment horizontal="right"/>
    </xf>
    <xf numFmtId="165" fontId="33" fillId="0" borderId="17" xfId="0" applyNumberFormat="1" applyFont="1" applyFill="1" applyBorder="1" applyAlignment="1">
      <alignment horizontal="right"/>
    </xf>
    <xf numFmtId="165" fontId="33" fillId="0" borderId="33" xfId="0" applyNumberFormat="1" applyFont="1" applyFill="1" applyBorder="1" applyAlignment="1">
      <alignment horizontal="right"/>
    </xf>
    <xf numFmtId="165" fontId="34" fillId="0" borderId="22" xfId="0" applyNumberFormat="1" applyFont="1" applyFill="1" applyBorder="1" applyAlignment="1">
      <alignment horizontal="right"/>
    </xf>
    <xf numFmtId="165" fontId="6" fillId="0" borderId="21" xfId="0" applyNumberFormat="1" applyFont="1" applyBorder="1"/>
    <xf numFmtId="165" fontId="19" fillId="0" borderId="20" xfId="0" applyNumberFormat="1" applyFont="1" applyBorder="1"/>
    <xf numFmtId="0" fontId="19" fillId="0" borderId="25" xfId="0" applyFont="1" applyBorder="1"/>
    <xf numFmtId="165" fontId="34" fillId="0" borderId="17" xfId="0" applyNumberFormat="1" applyFont="1" applyFill="1" applyBorder="1" applyAlignment="1">
      <alignment horizontal="right"/>
    </xf>
    <xf numFmtId="0" fontId="19" fillId="0" borderId="23" xfId="0" applyFont="1" applyBorder="1"/>
    <xf numFmtId="49" fontId="4" fillId="0" borderId="12" xfId="0" applyNumberFormat="1" applyFont="1" applyBorder="1" applyAlignment="1">
      <alignment vertical="top" wrapText="1"/>
    </xf>
    <xf numFmtId="4" fontId="4" fillId="0" borderId="4" xfId="0" applyNumberFormat="1" applyFont="1" applyBorder="1" applyAlignment="1">
      <alignment horizontal="right" vertical="top" wrapText="1"/>
    </xf>
    <xf numFmtId="4" fontId="4" fillId="2" borderId="16" xfId="0" applyNumberFormat="1" applyFont="1" applyFill="1" applyBorder="1" applyAlignment="1">
      <alignment horizontal="right" vertical="top" wrapText="1"/>
    </xf>
    <xf numFmtId="4" fontId="20" fillId="0" borderId="4" xfId="0" applyNumberFormat="1" applyFont="1" applyBorder="1" applyAlignment="1">
      <alignment horizontal="right" vertical="top" wrapText="1"/>
    </xf>
    <xf numFmtId="4" fontId="20" fillId="2" borderId="16" xfId="0" applyNumberFormat="1" applyFont="1" applyFill="1" applyBorder="1" applyAlignment="1">
      <alignment horizontal="right" vertical="top" wrapText="1"/>
    </xf>
    <xf numFmtId="0" fontId="35" fillId="0" borderId="0" xfId="0" applyFont="1"/>
    <xf numFmtId="0" fontId="33" fillId="0" borderId="1" xfId="0" applyFont="1" applyBorder="1" applyAlignment="1">
      <alignment horizontal="left" vertical="top" wrapText="1"/>
    </xf>
    <xf numFmtId="165" fontId="33" fillId="0" borderId="5" xfId="0" applyNumberFormat="1" applyFont="1" applyFill="1" applyBorder="1" applyAlignment="1">
      <alignment horizontal="right"/>
    </xf>
    <xf numFmtId="166" fontId="33" fillId="0" borderId="1" xfId="0" applyNumberFormat="1" applyFont="1" applyBorder="1" applyAlignment="1">
      <alignment horizontal="left" vertical="top" wrapText="1"/>
    </xf>
    <xf numFmtId="0" fontId="33" fillId="0" borderId="1" xfId="0" applyFont="1" applyBorder="1" applyAlignment="1">
      <alignment horizontal="right"/>
    </xf>
    <xf numFmtId="165" fontId="33" fillId="0" borderId="5" xfId="0" applyNumberFormat="1" applyFont="1" applyBorder="1" applyAlignment="1">
      <alignment horizontal="right"/>
    </xf>
    <xf numFmtId="165" fontId="33" fillId="0" borderId="17" xfId="0" applyNumberFormat="1" applyFont="1" applyBorder="1" applyAlignment="1">
      <alignment horizontal="right"/>
    </xf>
    <xf numFmtId="165" fontId="33" fillId="0" borderId="33" xfId="0" applyNumberFormat="1" applyFont="1" applyBorder="1" applyAlignment="1">
      <alignment horizontal="right"/>
    </xf>
    <xf numFmtId="165" fontId="34" fillId="0" borderId="33" xfId="0" applyNumberFormat="1" applyFont="1" applyBorder="1" applyAlignment="1">
      <alignment horizontal="right"/>
    </xf>
    <xf numFmtId="165" fontId="34" fillId="0" borderId="22" xfId="0" applyNumberFormat="1" applyFont="1" applyBorder="1" applyAlignment="1">
      <alignment horizontal="right"/>
    </xf>
    <xf numFmtId="0" fontId="33" fillId="0" borderId="1" xfId="0" applyFont="1" applyBorder="1" applyAlignment="1">
      <alignment horizontal="right" wrapText="1"/>
    </xf>
    <xf numFmtId="0" fontId="36" fillId="0" borderId="1" xfId="0" applyFont="1" applyBorder="1" applyAlignment="1">
      <alignment horizontal="right"/>
    </xf>
    <xf numFmtId="0" fontId="34" fillId="0" borderId="1" xfId="0" applyFont="1" applyBorder="1" applyAlignment="1">
      <alignment horizontal="right"/>
    </xf>
    <xf numFmtId="165" fontId="34" fillId="0" borderId="1" xfId="0" applyNumberFormat="1" applyFont="1" applyBorder="1" applyAlignment="1">
      <alignment horizontal="right" vertical="top" wrapText="1"/>
    </xf>
    <xf numFmtId="165" fontId="34" fillId="0" borderId="5" xfId="0" applyNumberFormat="1" applyFont="1" applyBorder="1" applyAlignment="1">
      <alignment horizontal="right" vertical="top" wrapText="1"/>
    </xf>
    <xf numFmtId="165" fontId="20" fillId="0" borderId="20" xfId="0" applyNumberFormat="1" applyFont="1" applyBorder="1"/>
    <xf numFmtId="165" fontId="37" fillId="0" borderId="1" xfId="0" applyNumberFormat="1" applyFont="1" applyBorder="1" applyAlignment="1">
      <alignment horizontal="right" vertical="top" wrapText="1"/>
    </xf>
    <xf numFmtId="165" fontId="4" fillId="0" borderId="21" xfId="0" applyNumberFormat="1" applyFont="1" applyBorder="1"/>
    <xf numFmtId="164" fontId="5" fillId="0" borderId="1"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11" fillId="0" borderId="1" xfId="0" applyFont="1" applyFill="1" applyBorder="1" applyAlignment="1">
      <alignment horizontal="left" vertical="top" wrapText="1"/>
    </xf>
    <xf numFmtId="0" fontId="6" fillId="0" borderId="0" xfId="0" applyFont="1" applyFill="1" applyAlignment="1">
      <alignment horizontal="left" vertical="top" wrapText="1"/>
    </xf>
    <xf numFmtId="165" fontId="34" fillId="0" borderId="17" xfId="0" applyNumberFormat="1" applyFont="1" applyBorder="1" applyAlignment="1">
      <alignment horizontal="right"/>
    </xf>
    <xf numFmtId="165" fontId="34" fillId="0" borderId="33" xfId="0" applyNumberFormat="1" applyFont="1" applyFill="1" applyBorder="1" applyAlignment="1">
      <alignment horizontal="right"/>
    </xf>
    <xf numFmtId="0" fontId="19" fillId="0" borderId="20" xfId="0" applyFont="1" applyBorder="1"/>
    <xf numFmtId="0" fontId="20" fillId="0" borderId="20" xfId="0" applyFont="1" applyBorder="1"/>
    <xf numFmtId="0" fontId="19" fillId="0" borderId="31" xfId="0" applyFont="1" applyBorder="1"/>
    <xf numFmtId="4" fontId="19" fillId="5" borderId="17" xfId="0" applyNumberFormat="1" applyFont="1" applyFill="1" applyBorder="1" applyAlignment="1">
      <alignment horizontal="right" vertical="top" wrapText="1"/>
    </xf>
    <xf numFmtId="4" fontId="19" fillId="5" borderId="22" xfId="0" applyNumberFormat="1" applyFont="1" applyFill="1" applyBorder="1" applyAlignment="1">
      <alignment horizontal="right" vertical="top" wrapText="1"/>
    </xf>
    <xf numFmtId="4" fontId="5" fillId="5" borderId="22" xfId="0" applyNumberFormat="1" applyFont="1" applyFill="1" applyBorder="1" applyAlignment="1">
      <alignment horizontal="right" vertical="top" wrapText="1"/>
    </xf>
    <xf numFmtId="4" fontId="20" fillId="0" borderId="17" xfId="0" applyNumberFormat="1" applyFont="1" applyBorder="1" applyAlignment="1">
      <alignment horizontal="right" vertical="top" wrapText="1"/>
    </xf>
    <xf numFmtId="4" fontId="4" fillId="0" borderId="22" xfId="0" applyNumberFormat="1" applyFont="1" applyBorder="1" applyAlignment="1">
      <alignment horizontal="right" vertical="top" wrapText="1"/>
    </xf>
    <xf numFmtId="0" fontId="0" fillId="0" borderId="0" xfId="0" applyFill="1"/>
    <xf numFmtId="164" fontId="5" fillId="0" borderId="2" xfId="0" applyNumberFormat="1" applyFont="1" applyFill="1" applyBorder="1" applyAlignment="1">
      <alignment horizontal="left" vertical="top" wrapText="1"/>
    </xf>
    <xf numFmtId="2" fontId="18" fillId="0" borderId="7" xfId="0" applyNumberFormat="1" applyFont="1" applyFill="1" applyBorder="1"/>
    <xf numFmtId="165" fontId="4" fillId="5" borderId="5" xfId="0" applyNumberFormat="1" applyFont="1" applyFill="1" applyBorder="1" applyAlignment="1">
      <alignment horizontal="center" vertical="top" wrapText="1"/>
    </xf>
    <xf numFmtId="165" fontId="4" fillId="5" borderId="6" xfId="0" applyNumberFormat="1" applyFont="1" applyFill="1" applyBorder="1" applyAlignment="1">
      <alignment horizontal="center" vertical="top" wrapText="1"/>
    </xf>
    <xf numFmtId="165" fontId="4" fillId="5" borderId="29" xfId="0" applyNumberFormat="1" applyFont="1" applyFill="1" applyBorder="1" applyAlignment="1">
      <alignment horizontal="center" vertical="top" wrapText="1"/>
    </xf>
  </cellXfs>
  <cellStyles count="10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3"/>
  <sheetViews>
    <sheetView tabSelected="1" showRuler="0" zoomScale="90" zoomScaleNormal="90" zoomScaleSheetLayoutView="80" zoomScalePageLayoutView="80" workbookViewId="0">
      <pane xSplit="1" ySplit="2" topLeftCell="B354" activePane="bottomRight" state="frozen"/>
      <selection pane="topRight" activeCell="B1" sqref="B1"/>
      <selection pane="bottomLeft" activeCell="A3" sqref="A3"/>
      <selection pane="bottomRight" activeCell="B23" sqref="B23"/>
    </sheetView>
  </sheetViews>
  <sheetFormatPr defaultColWidth="11.42578125" defaultRowHeight="12.75"/>
  <cols>
    <col min="1" max="1" width="7.28515625" bestFit="1" customWidth="1"/>
    <col min="2" max="2" width="79.140625" customWidth="1"/>
    <col min="3" max="3" width="20.140625" hidden="1" customWidth="1"/>
    <col min="4" max="4" width="18.85546875" style="46" customWidth="1"/>
    <col min="5" max="5" width="18.85546875" style="45" customWidth="1"/>
    <col min="6" max="6" width="18.85546875" style="70" customWidth="1"/>
    <col min="7" max="7" width="18.85546875" style="45" customWidth="1"/>
    <col min="8" max="8" width="18.85546875" style="71" customWidth="1"/>
    <col min="9" max="9" width="18.85546875" style="70" customWidth="1"/>
    <col min="10" max="10" width="18.85546875" style="76" customWidth="1"/>
  </cols>
  <sheetData>
    <row r="1" spans="1:10" ht="32.25" customHeight="1">
      <c r="A1" s="34" t="s">
        <v>290</v>
      </c>
      <c r="B1" s="35" t="s">
        <v>291</v>
      </c>
      <c r="C1" s="43" t="s">
        <v>13</v>
      </c>
      <c r="D1" s="67" t="s">
        <v>267</v>
      </c>
      <c r="E1" s="278" t="s">
        <v>268</v>
      </c>
      <c r="F1" s="280"/>
      <c r="G1" s="278" t="s">
        <v>287</v>
      </c>
      <c r="H1" s="279"/>
      <c r="I1" s="80" t="s">
        <v>286</v>
      </c>
      <c r="J1" s="81" t="s">
        <v>289</v>
      </c>
    </row>
    <row r="2" spans="1:10" ht="15.75">
      <c r="A2" s="34"/>
      <c r="B2" s="35"/>
      <c r="C2" s="43"/>
      <c r="D2" s="67"/>
      <c r="E2" s="67" t="s">
        <v>288</v>
      </c>
      <c r="F2" s="74">
        <v>0.85</v>
      </c>
      <c r="G2" s="68" t="s">
        <v>288</v>
      </c>
      <c r="H2" s="69">
        <v>0.6</v>
      </c>
      <c r="I2" s="77" t="s">
        <v>2</v>
      </c>
      <c r="J2" s="75" t="s">
        <v>2</v>
      </c>
    </row>
    <row r="3" spans="1:10" ht="15.75">
      <c r="A3" s="34">
        <v>1</v>
      </c>
      <c r="B3" s="35" t="s">
        <v>269</v>
      </c>
      <c r="C3" s="43"/>
      <c r="D3" s="44"/>
      <c r="E3" s="67"/>
      <c r="F3" s="74"/>
      <c r="G3" s="66"/>
      <c r="H3" s="69"/>
      <c r="I3" s="77"/>
      <c r="J3" s="75"/>
    </row>
    <row r="4" spans="1:10" ht="35.1" customHeight="1">
      <c r="A4" s="10"/>
      <c r="B4" s="6" t="s">
        <v>73</v>
      </c>
      <c r="C4" s="26"/>
      <c r="D4" s="84"/>
      <c r="E4" s="87"/>
      <c r="F4" s="88"/>
      <c r="G4" s="85"/>
      <c r="H4" s="86"/>
      <c r="I4" s="89"/>
      <c r="J4" s="90"/>
    </row>
    <row r="5" spans="1:10" ht="15">
      <c r="A5" s="10"/>
      <c r="B5" s="6"/>
      <c r="C5" s="26"/>
      <c r="D5" s="84"/>
      <c r="E5" s="87"/>
      <c r="F5" s="88"/>
      <c r="G5" s="85"/>
      <c r="H5" s="86"/>
      <c r="I5" s="89"/>
      <c r="J5" s="90"/>
    </row>
    <row r="6" spans="1:10" ht="15">
      <c r="A6" s="8">
        <v>1.1000000000000001</v>
      </c>
      <c r="B6" s="4" t="s">
        <v>9</v>
      </c>
      <c r="C6" s="26"/>
      <c r="D6" s="84"/>
      <c r="E6" s="87"/>
      <c r="F6" s="88"/>
      <c r="G6" s="85"/>
      <c r="H6" s="86"/>
      <c r="I6" s="89"/>
      <c r="J6" s="90"/>
    </row>
    <row r="7" spans="1:10" ht="15">
      <c r="A7" s="10"/>
      <c r="B7" s="4"/>
      <c r="C7" s="26"/>
      <c r="D7" s="84"/>
      <c r="E7" s="87"/>
      <c r="F7" s="88"/>
      <c r="G7" s="85"/>
      <c r="H7" s="86"/>
      <c r="I7" s="89"/>
      <c r="J7" s="90"/>
    </row>
    <row r="8" spans="1:10" ht="15">
      <c r="A8" s="10"/>
      <c r="B8" s="4" t="s">
        <v>29</v>
      </c>
      <c r="C8" s="26"/>
      <c r="D8" s="84"/>
      <c r="E8" s="87"/>
      <c r="F8" s="88"/>
      <c r="G8" s="85"/>
      <c r="H8" s="86"/>
      <c r="I8" s="89"/>
      <c r="J8" s="90"/>
    </row>
    <row r="9" spans="1:10" ht="33.950000000000003" customHeight="1">
      <c r="A9" s="10"/>
      <c r="B9" s="6" t="s">
        <v>25</v>
      </c>
      <c r="C9" s="26"/>
      <c r="D9" s="84"/>
      <c r="E9" s="87"/>
      <c r="F9" s="88"/>
      <c r="G9" s="85"/>
      <c r="H9" s="86"/>
      <c r="I9" s="89"/>
      <c r="J9" s="90"/>
    </row>
    <row r="10" spans="1:10" ht="15">
      <c r="A10" s="10"/>
      <c r="B10" s="6"/>
      <c r="C10" s="26"/>
      <c r="D10" s="84"/>
      <c r="E10" s="87"/>
      <c r="F10" s="88"/>
      <c r="G10" s="85"/>
      <c r="H10" s="86"/>
      <c r="I10" s="89"/>
      <c r="J10" s="90"/>
    </row>
    <row r="11" spans="1:10" ht="15">
      <c r="A11" s="10"/>
      <c r="B11" s="4" t="s">
        <v>28</v>
      </c>
      <c r="C11" s="26"/>
      <c r="D11" s="84"/>
      <c r="E11" s="87"/>
      <c r="F11" s="88"/>
      <c r="G11" s="85"/>
      <c r="H11" s="86"/>
      <c r="I11" s="89"/>
      <c r="J11" s="90"/>
    </row>
    <row r="12" spans="1:10" ht="15">
      <c r="A12" s="10"/>
      <c r="B12" s="6" t="s">
        <v>228</v>
      </c>
      <c r="C12" s="26"/>
      <c r="D12" s="84"/>
      <c r="E12" s="87"/>
      <c r="F12" s="88"/>
      <c r="G12" s="85"/>
      <c r="H12" s="86"/>
      <c r="I12" s="89"/>
      <c r="J12" s="90"/>
    </row>
    <row r="13" spans="1:10" ht="15">
      <c r="A13" s="10"/>
      <c r="B13" s="6"/>
      <c r="C13" s="26"/>
      <c r="D13" s="84"/>
      <c r="E13" s="87"/>
      <c r="F13" s="88"/>
      <c r="G13" s="85"/>
      <c r="H13" s="86"/>
      <c r="I13" s="89"/>
      <c r="J13" s="90"/>
    </row>
    <row r="14" spans="1:10" ht="15">
      <c r="A14" s="10"/>
      <c r="B14" s="4" t="s">
        <v>27</v>
      </c>
      <c r="C14" s="26"/>
      <c r="D14" s="84"/>
      <c r="E14" s="87"/>
      <c r="F14" s="88"/>
      <c r="G14" s="85"/>
      <c r="H14" s="86"/>
      <c r="I14" s="89"/>
      <c r="J14" s="90"/>
    </row>
    <row r="15" spans="1:10" ht="30.95" customHeight="1">
      <c r="A15" s="10"/>
      <c r="B15" s="6"/>
      <c r="C15" s="26"/>
      <c r="D15" s="84"/>
      <c r="E15" s="87"/>
      <c r="F15" s="88"/>
      <c r="G15" s="85"/>
      <c r="H15" s="86"/>
      <c r="I15" s="89"/>
      <c r="J15" s="90"/>
    </row>
    <row r="16" spans="1:10" ht="15">
      <c r="A16" s="10"/>
      <c r="B16" s="5"/>
      <c r="C16" s="26"/>
      <c r="D16" s="84"/>
      <c r="E16" s="87"/>
      <c r="F16" s="88"/>
      <c r="G16" s="85"/>
      <c r="H16" s="86"/>
      <c r="I16" s="89"/>
      <c r="J16" s="90"/>
    </row>
    <row r="17" spans="1:10" ht="15">
      <c r="A17" s="10"/>
      <c r="B17" s="6"/>
      <c r="C17" s="26"/>
      <c r="D17" s="84"/>
      <c r="E17" s="87"/>
      <c r="F17" s="88"/>
      <c r="G17" s="85"/>
      <c r="H17" s="86"/>
      <c r="I17" s="89"/>
      <c r="J17" s="90"/>
    </row>
    <row r="18" spans="1:10" ht="15">
      <c r="A18" s="10"/>
      <c r="B18" s="4" t="s">
        <v>26</v>
      </c>
      <c r="C18" s="26"/>
      <c r="D18" s="84"/>
      <c r="E18" s="87"/>
      <c r="F18" s="88"/>
      <c r="G18" s="85"/>
      <c r="H18" s="86"/>
      <c r="I18" s="89"/>
      <c r="J18" s="90"/>
    </row>
    <row r="19" spans="1:10" ht="15">
      <c r="A19" s="10"/>
      <c r="B19" s="4" t="s">
        <v>322</v>
      </c>
      <c r="C19" s="26"/>
      <c r="D19" s="84"/>
      <c r="E19" s="87"/>
      <c r="F19" s="88"/>
      <c r="G19" s="85"/>
      <c r="H19" s="86"/>
      <c r="I19" s="89"/>
      <c r="J19" s="90"/>
    </row>
    <row r="20" spans="1:10" ht="15">
      <c r="A20" s="10"/>
      <c r="B20" s="4" t="s">
        <v>323</v>
      </c>
      <c r="C20" s="26"/>
      <c r="D20" s="84"/>
      <c r="E20" s="87"/>
      <c r="F20" s="88"/>
      <c r="G20" s="85"/>
      <c r="H20" s="86"/>
      <c r="I20" s="89"/>
      <c r="J20" s="90"/>
    </row>
    <row r="21" spans="1:10" ht="15">
      <c r="A21" s="10"/>
      <c r="B21" s="4" t="s">
        <v>11</v>
      </c>
      <c r="C21" s="26"/>
      <c r="D21" s="84"/>
      <c r="E21" s="87"/>
      <c r="F21" s="88"/>
      <c r="G21" s="85"/>
      <c r="H21" s="86"/>
      <c r="I21" s="89"/>
      <c r="J21" s="90"/>
    </row>
    <row r="22" spans="1:10" ht="15">
      <c r="A22" s="10"/>
      <c r="B22" s="6" t="s">
        <v>12</v>
      </c>
      <c r="C22" s="26"/>
      <c r="D22" s="84"/>
      <c r="E22" s="87"/>
      <c r="F22" s="88"/>
      <c r="G22" s="85"/>
      <c r="H22" s="86"/>
      <c r="I22" s="89"/>
      <c r="J22" s="90"/>
    </row>
    <row r="23" spans="1:10" ht="33" customHeight="1">
      <c r="A23" s="10"/>
      <c r="B23" s="6"/>
      <c r="C23" s="26"/>
      <c r="D23" s="84"/>
      <c r="E23" s="87"/>
      <c r="F23" s="88"/>
      <c r="G23" s="85"/>
      <c r="H23" s="86"/>
      <c r="I23" s="89"/>
      <c r="J23" s="90"/>
    </row>
    <row r="24" spans="1:10" ht="15">
      <c r="A24" s="10"/>
      <c r="B24" s="6"/>
      <c r="C24" s="26"/>
      <c r="D24" s="84"/>
      <c r="E24" s="87"/>
      <c r="F24" s="88"/>
      <c r="G24" s="85"/>
      <c r="H24" s="86"/>
      <c r="I24" s="89"/>
      <c r="J24" s="90"/>
    </row>
    <row r="25" spans="1:10" ht="15">
      <c r="A25" s="10" t="s">
        <v>8</v>
      </c>
      <c r="B25" s="4" t="s">
        <v>14</v>
      </c>
      <c r="C25" s="26"/>
      <c r="D25" s="84"/>
      <c r="E25" s="87"/>
      <c r="F25" s="88"/>
      <c r="G25" s="85"/>
      <c r="H25" s="86"/>
      <c r="I25" s="89"/>
      <c r="J25" s="90"/>
    </row>
    <row r="26" spans="1:10" ht="87.75" customHeight="1">
      <c r="A26" s="10"/>
      <c r="B26" s="13" t="s">
        <v>222</v>
      </c>
      <c r="C26" s="42"/>
      <c r="D26" s="84"/>
      <c r="E26" s="93"/>
      <c r="F26" s="94"/>
      <c r="G26" s="91"/>
      <c r="H26" s="92"/>
      <c r="I26" s="95"/>
      <c r="J26" s="96"/>
    </row>
    <row r="27" spans="1:10" ht="15">
      <c r="A27" s="10"/>
      <c r="B27" s="6"/>
      <c r="C27" s="26"/>
      <c r="D27" s="84"/>
      <c r="E27" s="87"/>
      <c r="F27" s="88"/>
      <c r="G27" s="85"/>
      <c r="H27" s="86"/>
      <c r="I27" s="89"/>
      <c r="J27" s="90"/>
    </row>
    <row r="28" spans="1:10" ht="15">
      <c r="A28" s="10" t="s">
        <v>1</v>
      </c>
      <c r="B28" s="4" t="s">
        <v>24</v>
      </c>
      <c r="C28" s="26"/>
      <c r="D28" s="84"/>
      <c r="E28" s="87"/>
      <c r="F28" s="88"/>
      <c r="G28" s="85"/>
      <c r="H28" s="86"/>
      <c r="I28" s="89"/>
      <c r="J28" s="90"/>
    </row>
    <row r="29" spans="1:10" ht="44.25" customHeight="1">
      <c r="A29" s="10"/>
      <c r="B29" s="14" t="s">
        <v>168</v>
      </c>
      <c r="C29" s="26"/>
      <c r="D29" s="84"/>
      <c r="E29" s="87"/>
      <c r="F29" s="88"/>
      <c r="G29" s="85"/>
      <c r="H29" s="86"/>
      <c r="I29" s="89"/>
      <c r="J29" s="90"/>
    </row>
    <row r="30" spans="1:10" ht="48" customHeight="1">
      <c r="A30" s="10"/>
      <c r="B30" s="14" t="s">
        <v>169</v>
      </c>
      <c r="C30" s="26"/>
      <c r="D30" s="84"/>
      <c r="E30" s="87"/>
      <c r="F30" s="88"/>
      <c r="G30" s="85"/>
      <c r="H30" s="86"/>
      <c r="I30" s="89"/>
      <c r="J30" s="90"/>
    </row>
    <row r="31" spans="1:10" ht="81" customHeight="1">
      <c r="A31" s="8"/>
      <c r="B31" s="14" t="s">
        <v>32</v>
      </c>
      <c r="C31" s="27" t="s">
        <v>266</v>
      </c>
      <c r="D31" s="84"/>
      <c r="E31" s="84"/>
      <c r="F31" s="88"/>
      <c r="G31" s="97"/>
      <c r="H31" s="86"/>
      <c r="I31" s="89"/>
      <c r="J31" s="90"/>
    </row>
    <row r="32" spans="1:10" ht="45" customHeight="1">
      <c r="A32" s="17"/>
      <c r="B32" s="14" t="s">
        <v>30</v>
      </c>
      <c r="C32" s="27"/>
      <c r="D32" s="84"/>
      <c r="E32" s="84"/>
      <c r="F32" s="88"/>
      <c r="G32" s="97"/>
      <c r="H32" s="86"/>
      <c r="I32" s="89"/>
      <c r="J32" s="90"/>
    </row>
    <row r="33" spans="1:10" ht="28.5">
      <c r="A33" s="8"/>
      <c r="B33" s="13" t="s">
        <v>170</v>
      </c>
      <c r="C33" s="27"/>
      <c r="D33" s="84"/>
      <c r="E33" s="84"/>
      <c r="F33" s="88"/>
      <c r="G33" s="97"/>
      <c r="H33" s="86"/>
      <c r="I33" s="89"/>
      <c r="J33" s="90"/>
    </row>
    <row r="34" spans="1:10" ht="15">
      <c r="A34" s="8"/>
      <c r="B34" s="14"/>
      <c r="C34" s="27"/>
      <c r="D34" s="84"/>
      <c r="E34" s="84"/>
      <c r="F34" s="88"/>
      <c r="G34" s="97"/>
      <c r="H34" s="86"/>
      <c r="I34" s="89"/>
      <c r="J34" s="90"/>
    </row>
    <row r="35" spans="1:10" ht="15" customHeight="1">
      <c r="A35" s="8" t="s">
        <v>4</v>
      </c>
      <c r="B35" s="4" t="s">
        <v>31</v>
      </c>
      <c r="C35" s="27"/>
      <c r="D35" s="84"/>
      <c r="E35" s="84"/>
      <c r="F35" s="88"/>
      <c r="G35" s="97"/>
      <c r="H35" s="86"/>
      <c r="I35" s="89"/>
      <c r="J35" s="90"/>
    </row>
    <row r="36" spans="1:10" ht="162.94999999999999" customHeight="1">
      <c r="A36" s="8"/>
      <c r="B36" s="14" t="s">
        <v>171</v>
      </c>
      <c r="C36" s="27" t="s">
        <v>266</v>
      </c>
      <c r="D36" s="84">
        <v>5699</v>
      </c>
      <c r="E36" s="84"/>
      <c r="F36" s="88"/>
      <c r="G36" s="97"/>
      <c r="H36" s="86"/>
      <c r="I36" s="89"/>
      <c r="J36" s="90"/>
    </row>
    <row r="37" spans="1:10" ht="15">
      <c r="A37" s="8"/>
      <c r="B37" s="6"/>
      <c r="C37" s="27"/>
      <c r="D37" s="84"/>
      <c r="E37" s="84"/>
      <c r="F37" s="88"/>
      <c r="G37" s="97"/>
      <c r="H37" s="86"/>
      <c r="I37" s="89"/>
      <c r="J37" s="90"/>
    </row>
    <row r="38" spans="1:10" ht="15">
      <c r="A38" s="8" t="s">
        <v>5</v>
      </c>
      <c r="B38" s="4" t="s">
        <v>16</v>
      </c>
      <c r="C38" s="27"/>
      <c r="D38" s="84"/>
      <c r="E38" s="84"/>
      <c r="F38" s="88"/>
      <c r="G38" s="97"/>
      <c r="H38" s="86"/>
      <c r="I38" s="89"/>
      <c r="J38" s="90"/>
    </row>
    <row r="39" spans="1:10" ht="59.1" customHeight="1">
      <c r="A39" s="8"/>
      <c r="B39" s="13" t="s">
        <v>33</v>
      </c>
      <c r="C39" s="27"/>
      <c r="D39" s="84"/>
      <c r="E39" s="84"/>
      <c r="F39" s="88"/>
      <c r="G39" s="97"/>
      <c r="H39" s="86"/>
      <c r="I39" s="89"/>
      <c r="J39" s="90"/>
    </row>
    <row r="40" spans="1:10" ht="15">
      <c r="A40" s="8"/>
      <c r="B40" s="6"/>
      <c r="C40" s="27"/>
      <c r="D40" s="84"/>
      <c r="E40" s="84"/>
      <c r="F40" s="88"/>
      <c r="G40" s="97"/>
      <c r="H40" s="86"/>
      <c r="I40" s="89"/>
      <c r="J40" s="90"/>
    </row>
    <row r="41" spans="1:10" ht="15">
      <c r="A41" s="8" t="s">
        <v>6</v>
      </c>
      <c r="B41" s="4" t="s">
        <v>17</v>
      </c>
      <c r="C41" s="27"/>
      <c r="D41" s="84"/>
      <c r="E41" s="84"/>
      <c r="F41" s="88"/>
      <c r="G41" s="97"/>
      <c r="H41" s="86"/>
      <c r="I41" s="89"/>
      <c r="J41" s="90"/>
    </row>
    <row r="42" spans="1:10" ht="60" customHeight="1">
      <c r="A42" s="8"/>
      <c r="B42" s="13" t="s">
        <v>34</v>
      </c>
      <c r="C42" s="27" t="s">
        <v>266</v>
      </c>
      <c r="D42" s="84"/>
      <c r="E42" s="84"/>
      <c r="F42" s="88"/>
      <c r="G42" s="97"/>
      <c r="H42" s="86"/>
      <c r="I42" s="89"/>
      <c r="J42" s="90"/>
    </row>
    <row r="43" spans="1:10" ht="15">
      <c r="A43" s="8"/>
      <c r="B43" s="6"/>
      <c r="C43" s="27"/>
      <c r="D43" s="84"/>
      <c r="E43" s="84"/>
      <c r="F43" s="88"/>
      <c r="G43" s="97"/>
      <c r="H43" s="86"/>
      <c r="I43" s="89"/>
      <c r="J43" s="90"/>
    </row>
    <row r="44" spans="1:10" ht="15">
      <c r="A44" s="8" t="s">
        <v>7</v>
      </c>
      <c r="B44" s="4" t="s">
        <v>15</v>
      </c>
      <c r="C44" s="27"/>
      <c r="D44" s="84"/>
      <c r="E44" s="84"/>
      <c r="F44" s="88"/>
      <c r="G44" s="97"/>
      <c r="H44" s="86"/>
      <c r="I44" s="89"/>
      <c r="J44" s="90"/>
    </row>
    <row r="45" spans="1:10" ht="71.099999999999994" customHeight="1">
      <c r="A45" s="8"/>
      <c r="B45" s="13" t="s">
        <v>36</v>
      </c>
      <c r="C45" s="27"/>
      <c r="D45" s="84"/>
      <c r="E45" s="84"/>
      <c r="F45" s="88"/>
      <c r="G45" s="97"/>
      <c r="H45" s="86"/>
      <c r="I45" s="89"/>
      <c r="J45" s="90"/>
    </row>
    <row r="46" spans="1:10" ht="15">
      <c r="A46" s="8"/>
      <c r="B46" s="6" t="s">
        <v>35</v>
      </c>
      <c r="C46" s="27"/>
      <c r="D46" s="84"/>
      <c r="E46" s="84"/>
      <c r="F46" s="88"/>
      <c r="G46" s="97"/>
      <c r="H46" s="86"/>
      <c r="I46" s="89"/>
      <c r="J46" s="90"/>
    </row>
    <row r="47" spans="1:10" ht="15">
      <c r="A47" s="8"/>
      <c r="B47" s="16" t="s">
        <v>18</v>
      </c>
      <c r="C47" s="27"/>
      <c r="D47" s="84"/>
      <c r="E47" s="84"/>
      <c r="F47" s="88"/>
      <c r="G47" s="97"/>
      <c r="H47" s="86"/>
      <c r="I47" s="89"/>
      <c r="J47" s="90"/>
    </row>
    <row r="48" spans="1:10" ht="15">
      <c r="A48" s="8"/>
      <c r="B48" s="16" t="s">
        <v>19</v>
      </c>
      <c r="C48" s="27"/>
      <c r="D48" s="84"/>
      <c r="E48" s="84"/>
      <c r="F48" s="88"/>
      <c r="G48" s="97"/>
      <c r="H48" s="86"/>
      <c r="I48" s="89"/>
      <c r="J48" s="90"/>
    </row>
    <row r="49" spans="1:10" ht="15">
      <c r="A49" s="8"/>
      <c r="B49" s="16"/>
      <c r="C49" s="27"/>
      <c r="D49" s="84"/>
      <c r="E49" s="84"/>
      <c r="F49" s="88"/>
      <c r="G49" s="97"/>
      <c r="H49" s="86"/>
      <c r="I49" s="89"/>
      <c r="J49" s="90"/>
    </row>
    <row r="50" spans="1:10" ht="15">
      <c r="A50" s="8"/>
      <c r="B50" s="47"/>
      <c r="C50" s="27"/>
      <c r="D50" s="84"/>
      <c r="E50" s="84"/>
      <c r="F50" s="88"/>
      <c r="G50" s="97"/>
      <c r="H50" s="86"/>
      <c r="I50" s="89"/>
      <c r="J50" s="90"/>
    </row>
    <row r="51" spans="1:10" ht="16.5" customHeight="1">
      <c r="A51" s="8" t="s">
        <v>0</v>
      </c>
      <c r="B51" s="54" t="s">
        <v>221</v>
      </c>
      <c r="C51" s="27"/>
      <c r="D51" s="84"/>
      <c r="E51" s="84"/>
      <c r="F51" s="88"/>
      <c r="G51" s="97"/>
      <c r="H51" s="86"/>
      <c r="I51" s="89"/>
      <c r="J51" s="90"/>
    </row>
    <row r="52" spans="1:10" ht="16.5" customHeight="1">
      <c r="A52" s="8"/>
      <c r="B52" s="41" t="s">
        <v>229</v>
      </c>
      <c r="C52" s="27"/>
      <c r="D52" s="84"/>
      <c r="E52" s="84"/>
      <c r="F52" s="88"/>
      <c r="G52" s="97"/>
      <c r="H52" s="86"/>
      <c r="I52" s="89"/>
      <c r="J52" s="90"/>
    </row>
    <row r="53" spans="1:10" ht="45.75" customHeight="1">
      <c r="A53" s="8"/>
      <c r="B53" s="21" t="s">
        <v>230</v>
      </c>
      <c r="C53" s="27"/>
      <c r="D53" s="84">
        <v>2800</v>
      </c>
      <c r="E53" s="84"/>
      <c r="F53" s="88"/>
      <c r="G53" s="97"/>
      <c r="H53" s="86"/>
      <c r="I53" s="89"/>
      <c r="J53" s="90"/>
    </row>
    <row r="54" spans="1:10" ht="16.5" customHeight="1">
      <c r="A54" s="8"/>
      <c r="B54" s="41" t="s">
        <v>231</v>
      </c>
      <c r="C54" s="27"/>
      <c r="D54" s="84"/>
      <c r="E54" s="84"/>
      <c r="F54" s="88"/>
      <c r="G54" s="97"/>
      <c r="H54" s="86"/>
      <c r="I54" s="89"/>
      <c r="J54" s="90"/>
    </row>
    <row r="55" spans="1:10" ht="63.95" customHeight="1">
      <c r="A55" s="8"/>
      <c r="B55" s="21" t="s">
        <v>232</v>
      </c>
      <c r="C55" s="27" t="s">
        <v>266</v>
      </c>
      <c r="D55" s="84"/>
      <c r="E55" s="84"/>
      <c r="F55" s="88"/>
      <c r="G55" s="97"/>
      <c r="H55" s="86"/>
      <c r="I55" s="89"/>
      <c r="J55" s="90"/>
    </row>
    <row r="56" spans="1:10" ht="15">
      <c r="A56" s="8"/>
      <c r="B56" s="6"/>
      <c r="C56" s="27"/>
      <c r="D56" s="84"/>
      <c r="E56" s="84"/>
      <c r="F56" s="88"/>
      <c r="G56" s="97"/>
      <c r="H56" s="86"/>
      <c r="I56" s="89"/>
      <c r="J56" s="90"/>
    </row>
    <row r="57" spans="1:10" ht="15">
      <c r="A57" s="8" t="s">
        <v>54</v>
      </c>
      <c r="B57" s="4" t="s">
        <v>71</v>
      </c>
      <c r="C57" s="27"/>
      <c r="D57" s="84"/>
      <c r="E57" s="84"/>
      <c r="F57" s="88"/>
      <c r="G57" s="97"/>
      <c r="H57" s="86"/>
      <c r="I57" s="89"/>
      <c r="J57" s="90"/>
    </row>
    <row r="58" spans="1:10" ht="45.95" customHeight="1">
      <c r="A58" s="8"/>
      <c r="B58" s="6" t="s">
        <v>72</v>
      </c>
      <c r="C58" s="27"/>
      <c r="D58" s="84"/>
      <c r="E58" s="84"/>
      <c r="F58" s="88"/>
      <c r="G58" s="97"/>
      <c r="H58" s="86"/>
      <c r="I58" s="89"/>
      <c r="J58" s="90"/>
    </row>
    <row r="59" spans="1:10" ht="15">
      <c r="A59" s="8"/>
      <c r="B59" s="6"/>
      <c r="C59" s="27"/>
      <c r="D59" s="84"/>
      <c r="E59" s="84"/>
      <c r="F59" s="88"/>
      <c r="G59" s="97"/>
      <c r="H59" s="86"/>
      <c r="I59" s="89"/>
      <c r="J59" s="90"/>
    </row>
    <row r="60" spans="1:10" ht="15">
      <c r="A60" s="8" t="s">
        <v>70</v>
      </c>
      <c r="B60" s="4" t="s">
        <v>166</v>
      </c>
      <c r="C60" s="27"/>
      <c r="D60" s="84"/>
      <c r="E60" s="84"/>
      <c r="F60" s="88"/>
      <c r="G60" s="97"/>
      <c r="H60" s="86"/>
      <c r="I60" s="89"/>
      <c r="J60" s="90"/>
    </row>
    <row r="61" spans="1:10" ht="15">
      <c r="A61" s="8"/>
      <c r="B61" s="6" t="s">
        <v>165</v>
      </c>
      <c r="C61" s="27"/>
      <c r="D61" s="84"/>
      <c r="E61" s="84"/>
      <c r="F61" s="88"/>
      <c r="G61" s="97"/>
      <c r="H61" s="86"/>
      <c r="I61" s="89"/>
      <c r="J61" s="90"/>
    </row>
    <row r="62" spans="1:10" ht="15">
      <c r="A62" s="8"/>
      <c r="B62" s="6"/>
      <c r="C62" s="27"/>
      <c r="D62" s="84"/>
      <c r="E62" s="84"/>
      <c r="F62" s="88"/>
      <c r="G62" s="97"/>
      <c r="H62" s="86"/>
      <c r="I62" s="89"/>
      <c r="J62" s="90"/>
    </row>
    <row r="63" spans="1:10" ht="15">
      <c r="A63" s="8" t="s">
        <v>223</v>
      </c>
      <c r="B63" s="4" t="s">
        <v>37</v>
      </c>
      <c r="C63" s="27"/>
      <c r="D63" s="84"/>
      <c r="E63" s="84"/>
      <c r="F63" s="88"/>
      <c r="G63" s="97"/>
      <c r="H63" s="86"/>
      <c r="I63" s="89"/>
      <c r="J63" s="90"/>
    </row>
    <row r="64" spans="1:10" ht="33.950000000000003" customHeight="1">
      <c r="A64" s="8"/>
      <c r="B64" s="6" t="s">
        <v>116</v>
      </c>
      <c r="C64" s="27"/>
      <c r="D64" s="84"/>
      <c r="E64" s="84"/>
      <c r="F64" s="88"/>
      <c r="G64" s="97"/>
      <c r="H64" s="86"/>
      <c r="I64" s="89"/>
      <c r="J64" s="90"/>
    </row>
    <row r="65" spans="1:10" ht="15.75" thickBot="1">
      <c r="A65" s="8"/>
      <c r="B65" s="6"/>
      <c r="C65" s="27"/>
      <c r="D65" s="84"/>
      <c r="E65" s="84"/>
      <c r="F65" s="88"/>
      <c r="G65" s="97"/>
      <c r="H65" s="86"/>
      <c r="I65" s="89"/>
      <c r="J65" s="90"/>
    </row>
    <row r="66" spans="1:10" ht="16.5" thickBot="1">
      <c r="A66" s="20"/>
      <c r="B66" s="73" t="s">
        <v>270</v>
      </c>
      <c r="C66" s="28"/>
      <c r="D66" s="98">
        <f>SUM(D3:D64)</f>
        <v>8499</v>
      </c>
      <c r="E66" s="99">
        <f>SUM(E3:E64)</f>
        <v>0</v>
      </c>
      <c r="F66" s="101">
        <f>SUM(F3:F64)</f>
        <v>0</v>
      </c>
      <c r="G66" s="99">
        <f t="shared" ref="G66:H66" si="0">SUM(G3:G64)</f>
        <v>0</v>
      </c>
      <c r="H66" s="100">
        <f t="shared" si="0"/>
        <v>0</v>
      </c>
      <c r="I66" s="270">
        <f t="shared" ref="I66" si="1">SUM(I3:I64)</f>
        <v>0</v>
      </c>
      <c r="J66" s="271">
        <f>SUM(J3:J64)</f>
        <v>0</v>
      </c>
    </row>
    <row r="67" spans="1:10" ht="15">
      <c r="A67" s="8"/>
      <c r="B67" s="6"/>
      <c r="C67" s="27"/>
      <c r="D67" s="102"/>
      <c r="E67" s="102"/>
      <c r="F67" s="105"/>
      <c r="G67" s="103"/>
      <c r="H67" s="104"/>
      <c r="I67" s="106"/>
      <c r="J67" s="107"/>
    </row>
    <row r="68" spans="1:10" ht="15">
      <c r="A68" s="8"/>
      <c r="B68" s="6"/>
      <c r="C68" s="27"/>
      <c r="D68" s="102"/>
      <c r="E68" s="102"/>
      <c r="F68" s="105"/>
      <c r="G68" s="103"/>
      <c r="H68" s="104"/>
      <c r="I68" s="106"/>
      <c r="J68" s="107"/>
    </row>
    <row r="69" spans="1:10" ht="15.75">
      <c r="A69" s="34">
        <v>3</v>
      </c>
      <c r="B69" s="35" t="s">
        <v>271</v>
      </c>
      <c r="C69" s="36"/>
      <c r="D69" s="108"/>
      <c r="E69" s="108"/>
      <c r="F69" s="110"/>
      <c r="G69" s="108"/>
      <c r="H69" s="109"/>
      <c r="I69" s="111"/>
      <c r="J69" s="112"/>
    </row>
    <row r="70" spans="1:10" ht="15">
      <c r="A70" s="8"/>
      <c r="B70" s="9"/>
      <c r="C70" s="27"/>
      <c r="D70" s="84"/>
      <c r="E70" s="84"/>
      <c r="F70" s="88"/>
      <c r="G70" s="97"/>
      <c r="H70" s="86"/>
      <c r="I70" s="89"/>
      <c r="J70" s="90"/>
    </row>
    <row r="71" spans="1:10" ht="15">
      <c r="A71" s="8">
        <v>3.1</v>
      </c>
      <c r="B71" s="4" t="s">
        <v>38</v>
      </c>
      <c r="C71" s="27"/>
      <c r="D71" s="84"/>
      <c r="E71" s="84"/>
      <c r="F71" s="88"/>
      <c r="G71" s="97"/>
      <c r="H71" s="86"/>
      <c r="I71" s="89"/>
      <c r="J71" s="90"/>
    </row>
    <row r="72" spans="1:10" ht="57">
      <c r="A72" s="8"/>
      <c r="B72" s="13" t="s">
        <v>172</v>
      </c>
      <c r="C72" s="27"/>
      <c r="D72" s="84">
        <v>750</v>
      </c>
      <c r="E72" s="84">
        <v>750</v>
      </c>
      <c r="F72" s="88">
        <f>E72*F2</f>
        <v>637.5</v>
      </c>
      <c r="G72" s="97"/>
      <c r="H72" s="86"/>
      <c r="I72" s="89">
        <f>H72+F72</f>
        <v>637.5</v>
      </c>
      <c r="J72" s="90">
        <f>D72-I72</f>
        <v>112.5</v>
      </c>
    </row>
    <row r="73" spans="1:10" ht="28.5">
      <c r="A73" s="8"/>
      <c r="B73" s="14" t="s">
        <v>173</v>
      </c>
      <c r="C73" s="27"/>
      <c r="D73" s="84">
        <v>875</v>
      </c>
      <c r="E73" s="84">
        <v>875</v>
      </c>
      <c r="F73" s="88">
        <f>E73*F2</f>
        <v>743.75</v>
      </c>
      <c r="G73" s="97"/>
      <c r="H73" s="86"/>
      <c r="I73" s="89">
        <f>H73+F73</f>
        <v>743.75</v>
      </c>
      <c r="J73" s="90">
        <f>D73-I73</f>
        <v>131.25</v>
      </c>
    </row>
    <row r="74" spans="1:10" ht="15.75" thickBot="1">
      <c r="A74" s="8"/>
      <c r="B74" s="9"/>
      <c r="C74" s="27"/>
      <c r="D74" s="113"/>
      <c r="E74" s="113"/>
      <c r="F74" s="116"/>
      <c r="G74" s="114"/>
      <c r="H74" s="115"/>
      <c r="I74" s="117"/>
      <c r="J74" s="118"/>
    </row>
    <row r="75" spans="1:10" ht="16.5" thickBot="1">
      <c r="A75" s="20"/>
      <c r="B75" s="72" t="s">
        <v>272</v>
      </c>
      <c r="C75" s="29"/>
      <c r="D75" s="99">
        <f>SUM(D72:D74)</f>
        <v>1625</v>
      </c>
      <c r="E75" s="99">
        <f>SUM(E72:E74)</f>
        <v>1625</v>
      </c>
      <c r="F75" s="101">
        <f t="shared" ref="F75" si="2">SUM(F72:F74)</f>
        <v>1381.25</v>
      </c>
      <c r="G75" s="99">
        <f t="shared" ref="G75:H75" si="3">SUM(G72:G74)</f>
        <v>0</v>
      </c>
      <c r="H75" s="100">
        <f t="shared" si="3"/>
        <v>0</v>
      </c>
      <c r="I75" s="270">
        <f>SUM(I72:I74)</f>
        <v>1381.25</v>
      </c>
      <c r="J75" s="271">
        <f>SUM(J72:J74)</f>
        <v>243.75</v>
      </c>
    </row>
    <row r="76" spans="1:10" ht="15">
      <c r="A76" s="8"/>
      <c r="B76" s="9"/>
      <c r="C76" s="27"/>
      <c r="D76" s="102"/>
      <c r="E76" s="102"/>
      <c r="F76" s="105"/>
      <c r="G76" s="103"/>
      <c r="H76" s="104"/>
      <c r="I76" s="106"/>
      <c r="J76" s="107"/>
    </row>
    <row r="77" spans="1:10" ht="15">
      <c r="A77" s="8">
        <v>3.2</v>
      </c>
      <c r="B77" s="4" t="s">
        <v>39</v>
      </c>
      <c r="C77" s="27"/>
      <c r="D77" s="84"/>
      <c r="E77" s="84"/>
      <c r="F77" s="88"/>
      <c r="G77" s="97"/>
      <c r="H77" s="86"/>
      <c r="I77" s="89"/>
      <c r="J77" s="90"/>
    </row>
    <row r="78" spans="1:10" ht="15">
      <c r="A78" s="8"/>
      <c r="B78" s="6"/>
      <c r="C78" s="27"/>
      <c r="D78" s="84"/>
      <c r="E78" s="84"/>
      <c r="F78" s="88"/>
      <c r="G78" s="97"/>
      <c r="H78" s="86"/>
      <c r="I78" s="89"/>
      <c r="J78" s="90"/>
    </row>
    <row r="79" spans="1:10" ht="15">
      <c r="A79" s="8" t="s">
        <v>40</v>
      </c>
      <c r="B79" s="4" t="s">
        <v>174</v>
      </c>
      <c r="C79" s="27"/>
      <c r="D79" s="84"/>
      <c r="E79" s="84"/>
      <c r="F79" s="88"/>
      <c r="G79" s="97"/>
      <c r="H79" s="86"/>
      <c r="I79" s="89"/>
      <c r="J79" s="90"/>
    </row>
    <row r="80" spans="1:10" ht="50.1" customHeight="1">
      <c r="A80" s="8"/>
      <c r="B80" s="14" t="s">
        <v>41</v>
      </c>
      <c r="C80" s="27"/>
      <c r="D80" s="84">
        <v>1160</v>
      </c>
      <c r="E80" s="84">
        <f>D80/2</f>
        <v>580</v>
      </c>
      <c r="F80" s="88">
        <f>E80*F2</f>
        <v>493</v>
      </c>
      <c r="G80" s="97">
        <f>D80/2</f>
        <v>580</v>
      </c>
      <c r="H80" s="86">
        <f>G80*H2</f>
        <v>348</v>
      </c>
      <c r="I80" s="89">
        <f>H80+F80</f>
        <v>841</v>
      </c>
      <c r="J80" s="90">
        <f>D80-I80</f>
        <v>319</v>
      </c>
    </row>
    <row r="81" spans="1:10" ht="60.95" customHeight="1">
      <c r="A81" s="8"/>
      <c r="B81" s="14" t="s">
        <v>42</v>
      </c>
      <c r="C81" s="27"/>
      <c r="D81" s="84">
        <v>980</v>
      </c>
      <c r="E81" s="84">
        <f>D81/2</f>
        <v>490</v>
      </c>
      <c r="F81" s="88">
        <f>E81*F2</f>
        <v>416.5</v>
      </c>
      <c r="G81" s="84">
        <f>D81/2</f>
        <v>490</v>
      </c>
      <c r="H81" s="86">
        <f>G81*H2</f>
        <v>294</v>
      </c>
      <c r="I81" s="89">
        <f>H81+F81</f>
        <v>710.5</v>
      </c>
      <c r="J81" s="90">
        <f>D81-I81</f>
        <v>269.5</v>
      </c>
    </row>
    <row r="82" spans="1:10" ht="28.5">
      <c r="A82" s="8"/>
      <c r="B82" s="14" t="s">
        <v>43</v>
      </c>
      <c r="C82" s="27"/>
      <c r="D82" s="84"/>
      <c r="E82" s="84"/>
      <c r="F82" s="88"/>
      <c r="G82" s="97"/>
      <c r="H82" s="86"/>
      <c r="I82" s="89"/>
      <c r="J82" s="90"/>
    </row>
    <row r="83" spans="1:10" ht="15">
      <c r="A83" s="8"/>
      <c r="B83" s="6"/>
      <c r="C83" s="27"/>
      <c r="D83" s="84"/>
      <c r="E83" s="84"/>
      <c r="F83" s="88"/>
      <c r="G83" s="97"/>
      <c r="H83" s="86"/>
      <c r="I83" s="89"/>
      <c r="J83" s="90"/>
    </row>
    <row r="84" spans="1:10" ht="15">
      <c r="A84" s="8" t="s">
        <v>44</v>
      </c>
      <c r="B84" s="4" t="s">
        <v>45</v>
      </c>
      <c r="C84" s="27"/>
      <c r="D84" s="84"/>
      <c r="E84" s="84"/>
      <c r="F84" s="88"/>
      <c r="G84" s="97"/>
      <c r="H84" s="86"/>
      <c r="I84" s="89"/>
      <c r="J84" s="90"/>
    </row>
    <row r="85" spans="1:10" ht="57">
      <c r="A85" s="8"/>
      <c r="B85" s="13" t="s">
        <v>74</v>
      </c>
      <c r="C85" s="27" t="s">
        <v>266</v>
      </c>
      <c r="D85" s="84">
        <v>6895</v>
      </c>
      <c r="E85" s="84">
        <f>D85*84%</f>
        <v>5791.8</v>
      </c>
      <c r="F85" s="88">
        <f>E85*F2</f>
        <v>4923.03</v>
      </c>
      <c r="G85" s="97">
        <f>D85*16%</f>
        <v>1103.2</v>
      </c>
      <c r="H85" s="86">
        <f>G85*H2</f>
        <v>661.92</v>
      </c>
      <c r="I85" s="89">
        <f>H85+F85</f>
        <v>5584.95</v>
      </c>
      <c r="J85" s="90">
        <f>D85-I85</f>
        <v>1310.0500000000002</v>
      </c>
    </row>
    <row r="86" spans="1:10" ht="15.75" thickBot="1">
      <c r="A86" s="8"/>
      <c r="B86" s="14"/>
      <c r="C86" s="27"/>
      <c r="D86" s="113"/>
      <c r="E86" s="113"/>
      <c r="F86" s="116"/>
      <c r="G86" s="114"/>
      <c r="H86" s="115"/>
      <c r="I86" s="117"/>
      <c r="J86" s="118"/>
    </row>
    <row r="87" spans="1:10" ht="16.5" thickBot="1">
      <c r="A87" s="20"/>
      <c r="B87" s="72" t="s">
        <v>273</v>
      </c>
      <c r="C87" s="29"/>
      <c r="D87" s="99">
        <f>SUM(D79:D86)</f>
        <v>9035</v>
      </c>
      <c r="E87" s="99">
        <f>SUM(E81:E86)</f>
        <v>6281.8</v>
      </c>
      <c r="F87" s="101">
        <f t="shared" ref="F87" si="4">SUM(F81:F86)</f>
        <v>5339.53</v>
      </c>
      <c r="G87" s="99">
        <f>SUM(G81:G86)</f>
        <v>1593.2</v>
      </c>
      <c r="H87" s="100">
        <f t="shared" ref="H87" si="5">SUM(H81:H86)</f>
        <v>955.92</v>
      </c>
      <c r="I87" s="270">
        <f>SUM(I81:I86)</f>
        <v>6295.45</v>
      </c>
      <c r="J87" s="271">
        <f>SUM(J81:J86)</f>
        <v>1579.5500000000002</v>
      </c>
    </row>
    <row r="88" spans="1:10" ht="15">
      <c r="A88" s="8"/>
      <c r="B88" s="9"/>
      <c r="C88" s="27"/>
      <c r="D88" s="102"/>
      <c r="E88" s="102"/>
      <c r="F88" s="105"/>
      <c r="G88" s="103"/>
      <c r="H88" s="104"/>
      <c r="I88" s="106"/>
      <c r="J88" s="107"/>
    </row>
    <row r="89" spans="1:10" ht="15">
      <c r="A89" s="8">
        <v>3.3</v>
      </c>
      <c r="B89" s="4" t="s">
        <v>46</v>
      </c>
      <c r="C89" s="30"/>
      <c r="D89" s="84"/>
      <c r="E89" s="121"/>
      <c r="F89" s="122"/>
      <c r="G89" s="119"/>
      <c r="H89" s="120"/>
      <c r="I89" s="123"/>
      <c r="J89" s="124"/>
    </row>
    <row r="90" spans="1:10" ht="15">
      <c r="A90" s="10"/>
      <c r="B90" s="4"/>
      <c r="C90" s="26"/>
      <c r="D90" s="84"/>
      <c r="E90" s="87"/>
      <c r="F90" s="88"/>
      <c r="G90" s="85"/>
      <c r="H90" s="86"/>
      <c r="I90" s="89"/>
      <c r="J90" s="90"/>
    </row>
    <row r="91" spans="1:10" ht="15">
      <c r="A91" s="10" t="s">
        <v>47</v>
      </c>
      <c r="B91" s="4" t="s">
        <v>48</v>
      </c>
      <c r="C91" s="25"/>
      <c r="D91" s="84"/>
      <c r="E91" s="127"/>
      <c r="F91" s="128"/>
      <c r="G91" s="125"/>
      <c r="H91" s="126"/>
      <c r="I91" s="129"/>
      <c r="J91" s="130"/>
    </row>
    <row r="92" spans="1:10" ht="15">
      <c r="A92" s="10"/>
      <c r="B92" s="14" t="s">
        <v>49</v>
      </c>
      <c r="C92" s="25"/>
      <c r="D92" s="84">
        <v>864</v>
      </c>
      <c r="E92" s="84">
        <v>864</v>
      </c>
      <c r="F92" s="126">
        <f>E92*F2</f>
        <v>734.4</v>
      </c>
      <c r="G92" s="84"/>
      <c r="H92" s="126"/>
      <c r="I92" s="89">
        <f>H92+F92</f>
        <v>734.4</v>
      </c>
      <c r="J92" s="90">
        <f>D92-I92</f>
        <v>129.60000000000002</v>
      </c>
    </row>
    <row r="93" spans="1:10" ht="33" customHeight="1">
      <c r="A93" s="10"/>
      <c r="B93" s="14" t="s">
        <v>51</v>
      </c>
      <c r="C93" s="25"/>
      <c r="D93" s="84">
        <v>662</v>
      </c>
      <c r="E93" s="84">
        <v>662</v>
      </c>
      <c r="F93" s="88">
        <f>E93*F2</f>
        <v>562.69999999999993</v>
      </c>
      <c r="G93" s="84"/>
      <c r="H93" s="88"/>
      <c r="I93" s="89">
        <f>H93+F93</f>
        <v>562.69999999999993</v>
      </c>
      <c r="J93" s="90">
        <f>D93-I93</f>
        <v>99.300000000000068</v>
      </c>
    </row>
    <row r="94" spans="1:10" ht="15">
      <c r="A94" s="10"/>
      <c r="B94" s="14" t="s">
        <v>50</v>
      </c>
      <c r="C94" s="25"/>
      <c r="D94" s="84">
        <v>125</v>
      </c>
      <c r="E94" s="84">
        <v>125</v>
      </c>
      <c r="F94" s="88">
        <f>E94*F2</f>
        <v>106.25</v>
      </c>
      <c r="G94" s="84"/>
      <c r="H94" s="88"/>
      <c r="I94" s="89">
        <f>H94+F94</f>
        <v>106.25</v>
      </c>
      <c r="J94" s="90">
        <f>D94-I94</f>
        <v>18.75</v>
      </c>
    </row>
    <row r="95" spans="1:10" ht="33" customHeight="1">
      <c r="A95" s="10"/>
      <c r="B95" s="14" t="s">
        <v>175</v>
      </c>
      <c r="C95" s="25"/>
      <c r="D95" s="84">
        <v>444</v>
      </c>
      <c r="E95" s="84">
        <v>444</v>
      </c>
      <c r="F95" s="88">
        <f>E95*F2</f>
        <v>377.4</v>
      </c>
      <c r="G95" s="125"/>
      <c r="H95" s="126"/>
      <c r="I95" s="89">
        <f>H95+F95</f>
        <v>377.4</v>
      </c>
      <c r="J95" s="90">
        <f>D95-I95</f>
        <v>66.600000000000023</v>
      </c>
    </row>
    <row r="96" spans="1:10" ht="33" customHeight="1">
      <c r="A96" s="10"/>
      <c r="B96" s="14" t="s">
        <v>176</v>
      </c>
      <c r="C96" s="25"/>
      <c r="D96" s="84">
        <v>418</v>
      </c>
      <c r="E96" s="84">
        <f>D96</f>
        <v>418</v>
      </c>
      <c r="F96" s="88">
        <f>E96*F2</f>
        <v>355.3</v>
      </c>
      <c r="G96" s="84"/>
      <c r="H96" s="88"/>
      <c r="I96" s="89">
        <f>H96+F96</f>
        <v>355.3</v>
      </c>
      <c r="J96" s="90">
        <f>D96-I96</f>
        <v>62.699999999999989</v>
      </c>
    </row>
    <row r="97" spans="1:10" ht="29.1" customHeight="1">
      <c r="A97" s="10"/>
      <c r="B97" s="23" t="s">
        <v>302</v>
      </c>
      <c r="C97" s="25"/>
      <c r="D97" s="84" t="s">
        <v>312</v>
      </c>
      <c r="E97" s="84"/>
      <c r="F97" s="88"/>
      <c r="G97" s="125"/>
      <c r="H97" s="126"/>
      <c r="I97" s="89"/>
      <c r="J97" s="90"/>
    </row>
    <row r="98" spans="1:10" ht="15">
      <c r="A98" s="10"/>
      <c r="B98" s="14" t="s">
        <v>310</v>
      </c>
      <c r="C98" s="25"/>
      <c r="D98" s="84">
        <v>227</v>
      </c>
      <c r="E98" s="127"/>
      <c r="F98" s="128"/>
      <c r="G98" s="125">
        <v>227</v>
      </c>
      <c r="H98" s="126">
        <f>G98*H2</f>
        <v>136.19999999999999</v>
      </c>
      <c r="I98" s="129">
        <f>H98+F98</f>
        <v>136.19999999999999</v>
      </c>
      <c r="J98" s="130">
        <f>D98-I98</f>
        <v>90.800000000000011</v>
      </c>
    </row>
    <row r="99" spans="1:10" ht="15">
      <c r="A99" s="10"/>
      <c r="B99" s="6" t="s">
        <v>78</v>
      </c>
      <c r="C99" s="25"/>
      <c r="D99" s="84">
        <v>298</v>
      </c>
      <c r="E99" s="127"/>
      <c r="F99" s="128"/>
      <c r="G99" s="125">
        <v>298</v>
      </c>
      <c r="H99" s="126">
        <f>G99*H2</f>
        <v>178.79999999999998</v>
      </c>
      <c r="I99" s="129">
        <f>H99+F99</f>
        <v>178.79999999999998</v>
      </c>
      <c r="J99" s="130">
        <f>D99-I99</f>
        <v>119.20000000000002</v>
      </c>
    </row>
    <row r="100" spans="1:10" ht="15">
      <c r="A100" s="10"/>
      <c r="B100" s="4"/>
      <c r="C100" s="25"/>
      <c r="D100" s="84"/>
      <c r="E100" s="127"/>
      <c r="F100" s="128"/>
      <c r="G100" s="125"/>
      <c r="H100" s="126"/>
      <c r="I100" s="129"/>
      <c r="J100" s="130"/>
    </row>
    <row r="101" spans="1:10" ht="15">
      <c r="A101" s="8" t="s">
        <v>52</v>
      </c>
      <c r="B101" s="4" t="s">
        <v>53</v>
      </c>
      <c r="C101" s="25"/>
      <c r="D101" s="84"/>
      <c r="E101" s="127"/>
      <c r="F101" s="128"/>
      <c r="G101" s="125"/>
      <c r="H101" s="126"/>
      <c r="I101" s="129"/>
      <c r="J101" s="130"/>
    </row>
    <row r="102" spans="1:10" ht="45" customHeight="1">
      <c r="A102" s="8"/>
      <c r="B102" s="14" t="s">
        <v>177</v>
      </c>
      <c r="C102" s="25"/>
      <c r="D102" s="84">
        <v>1860</v>
      </c>
      <c r="E102" s="125">
        <v>1860</v>
      </c>
      <c r="F102" s="126">
        <f>E102*F2</f>
        <v>1581</v>
      </c>
      <c r="G102" s="125"/>
      <c r="H102" s="126"/>
      <c r="I102" s="129">
        <f>H102+F102</f>
        <v>1581</v>
      </c>
      <c r="J102" s="130">
        <f>D102-I102</f>
        <v>279</v>
      </c>
    </row>
    <row r="103" spans="1:10" ht="15">
      <c r="A103" s="8"/>
      <c r="B103" s="14" t="s">
        <v>178</v>
      </c>
      <c r="C103" s="25"/>
      <c r="D103" s="84">
        <v>667</v>
      </c>
      <c r="E103" s="127">
        <v>687</v>
      </c>
      <c r="F103" s="128">
        <f>E103*F2</f>
        <v>583.94999999999993</v>
      </c>
      <c r="G103" s="125"/>
      <c r="H103" s="126"/>
      <c r="I103" s="129">
        <f>H103+F103</f>
        <v>583.94999999999993</v>
      </c>
      <c r="J103" s="130">
        <f>D103-I103</f>
        <v>83.050000000000068</v>
      </c>
    </row>
    <row r="104" spans="1:10" ht="15">
      <c r="A104" s="8"/>
      <c r="B104" s="14" t="s">
        <v>179</v>
      </c>
      <c r="C104" s="25"/>
      <c r="D104" s="84">
        <v>1560</v>
      </c>
      <c r="E104" s="127">
        <v>1560</v>
      </c>
      <c r="F104" s="128">
        <f>E104*F2</f>
        <v>1326</v>
      </c>
      <c r="G104" s="125"/>
      <c r="H104" s="126"/>
      <c r="I104" s="129">
        <f>H104+F104</f>
        <v>1326</v>
      </c>
      <c r="J104" s="130">
        <f>D104-I104</f>
        <v>234</v>
      </c>
    </row>
    <row r="105" spans="1:10" ht="29.1" customHeight="1">
      <c r="A105" s="8"/>
      <c r="B105" s="23" t="s">
        <v>180</v>
      </c>
      <c r="C105" s="25"/>
      <c r="D105" s="84">
        <v>1139</v>
      </c>
      <c r="E105" s="125">
        <v>1139</v>
      </c>
      <c r="F105" s="126">
        <f>E105*F2</f>
        <v>968.15</v>
      </c>
      <c r="G105" s="125"/>
      <c r="H105" s="126"/>
      <c r="I105" s="129">
        <f>H105+F105</f>
        <v>968.15</v>
      </c>
      <c r="J105" s="130">
        <f>D105-I105</f>
        <v>170.85000000000002</v>
      </c>
    </row>
    <row r="106" spans="1:10" ht="15">
      <c r="A106" s="8"/>
      <c r="B106" s="4"/>
      <c r="C106" s="25"/>
      <c r="D106" s="84"/>
      <c r="E106" s="127"/>
      <c r="F106" s="128"/>
      <c r="G106" s="125"/>
      <c r="H106" s="126"/>
      <c r="I106" s="129"/>
      <c r="J106" s="130"/>
    </row>
    <row r="107" spans="1:10" ht="15">
      <c r="A107" s="8" t="s">
        <v>55</v>
      </c>
      <c r="B107" s="4" t="s">
        <v>56</v>
      </c>
      <c r="C107" s="25"/>
      <c r="D107" s="84"/>
      <c r="E107" s="127"/>
      <c r="F107" s="128"/>
      <c r="G107" s="125"/>
      <c r="H107" s="126"/>
      <c r="I107" s="129"/>
      <c r="J107" s="130"/>
    </row>
    <row r="108" spans="1:10" ht="15">
      <c r="A108" s="8"/>
      <c r="B108" s="14" t="s">
        <v>181</v>
      </c>
      <c r="C108" s="25"/>
      <c r="D108" s="84" t="s">
        <v>313</v>
      </c>
      <c r="E108" s="127"/>
      <c r="F108" s="128"/>
      <c r="G108" s="125"/>
      <c r="H108" s="126"/>
      <c r="I108" s="129"/>
      <c r="J108" s="130"/>
    </row>
    <row r="109" spans="1:10" ht="30.95" customHeight="1">
      <c r="A109" s="8"/>
      <c r="B109" s="14" t="s">
        <v>57</v>
      </c>
      <c r="C109" s="25"/>
      <c r="D109" s="84" t="s">
        <v>313</v>
      </c>
      <c r="E109" s="127"/>
      <c r="F109" s="128"/>
      <c r="G109" s="125"/>
      <c r="H109" s="126"/>
      <c r="I109" s="129"/>
      <c r="J109" s="130"/>
    </row>
    <row r="110" spans="1:10" ht="15">
      <c r="A110" s="8"/>
      <c r="B110" s="14"/>
      <c r="C110" s="25"/>
      <c r="D110" s="84"/>
      <c r="E110" s="127"/>
      <c r="F110" s="128"/>
      <c r="G110" s="125"/>
      <c r="H110" s="126"/>
      <c r="I110" s="129"/>
      <c r="J110" s="130"/>
    </row>
    <row r="111" spans="1:10" ht="28.5">
      <c r="A111" s="8"/>
      <c r="B111" s="14" t="s">
        <v>182</v>
      </c>
      <c r="C111" s="25"/>
      <c r="D111" s="84" t="s">
        <v>217</v>
      </c>
      <c r="E111" s="127"/>
      <c r="F111" s="128"/>
      <c r="G111" s="125"/>
      <c r="H111" s="126"/>
      <c r="I111" s="129"/>
      <c r="J111" s="130"/>
    </row>
    <row r="112" spans="1:10" ht="15">
      <c r="A112" s="8"/>
      <c r="B112" s="4" t="s">
        <v>233</v>
      </c>
      <c r="C112" s="55" t="s">
        <v>234</v>
      </c>
      <c r="D112" s="84">
        <v>1000</v>
      </c>
      <c r="E112" s="125">
        <v>1000</v>
      </c>
      <c r="F112" s="126">
        <f>E112*F2</f>
        <v>850</v>
      </c>
      <c r="G112" s="125"/>
      <c r="H112" s="126"/>
      <c r="I112" s="129">
        <f>H112+F112</f>
        <v>850</v>
      </c>
      <c r="J112" s="130">
        <f>D112-I112</f>
        <v>150</v>
      </c>
    </row>
    <row r="113" spans="1:10" ht="15">
      <c r="A113" s="8"/>
      <c r="B113" s="4"/>
      <c r="C113" s="25"/>
      <c r="D113" s="84"/>
      <c r="E113" s="127"/>
      <c r="F113" s="128"/>
      <c r="G113" s="125"/>
      <c r="H113" s="126"/>
      <c r="I113" s="129"/>
      <c r="J113" s="130"/>
    </row>
    <row r="114" spans="1:10" ht="15">
      <c r="A114" s="8" t="s">
        <v>58</v>
      </c>
      <c r="B114" s="4" t="s">
        <v>59</v>
      </c>
      <c r="C114" s="25"/>
      <c r="D114" s="84"/>
      <c r="E114" s="127"/>
      <c r="F114" s="128"/>
      <c r="G114" s="125"/>
      <c r="H114" s="126"/>
      <c r="I114" s="129"/>
      <c r="J114" s="130"/>
    </row>
    <row r="115" spans="1:10" ht="72.75" customHeight="1">
      <c r="A115" s="8"/>
      <c r="B115" s="13" t="s">
        <v>183</v>
      </c>
      <c r="C115" s="25"/>
      <c r="D115" s="84">
        <v>655</v>
      </c>
      <c r="E115" s="127"/>
      <c r="F115" s="128"/>
      <c r="G115" s="125">
        <v>655</v>
      </c>
      <c r="H115" s="126">
        <f>G115*H2</f>
        <v>393</v>
      </c>
      <c r="I115" s="129">
        <f>H115+F115</f>
        <v>393</v>
      </c>
      <c r="J115" s="130">
        <f>D115-I115</f>
        <v>262</v>
      </c>
    </row>
    <row r="116" spans="1:10" ht="15">
      <c r="A116" s="8"/>
      <c r="B116" s="4"/>
      <c r="C116" s="25"/>
      <c r="D116" s="84"/>
      <c r="E116" s="127"/>
      <c r="F116" s="128"/>
      <c r="G116" s="125"/>
      <c r="H116" s="126"/>
      <c r="I116" s="129"/>
      <c r="J116" s="130"/>
    </row>
    <row r="117" spans="1:10" ht="15">
      <c r="A117" s="8" t="s">
        <v>60</v>
      </c>
      <c r="B117" s="4" t="s">
        <v>61</v>
      </c>
      <c r="C117" s="25"/>
      <c r="D117" s="84"/>
      <c r="E117" s="127"/>
      <c r="F117" s="128"/>
      <c r="G117" s="125"/>
      <c r="H117" s="126"/>
      <c r="I117" s="129"/>
      <c r="J117" s="130"/>
    </row>
    <row r="118" spans="1:10" ht="87" customHeight="1">
      <c r="A118" s="8"/>
      <c r="B118" s="13" t="s">
        <v>62</v>
      </c>
      <c r="C118" s="25"/>
      <c r="D118" s="84">
        <v>1324</v>
      </c>
      <c r="E118" s="127"/>
      <c r="F118" s="128"/>
      <c r="G118" s="125">
        <v>1324</v>
      </c>
      <c r="H118" s="126">
        <f>G118*H2</f>
        <v>794.4</v>
      </c>
      <c r="I118" s="129">
        <f>H118+F118</f>
        <v>794.4</v>
      </c>
      <c r="J118" s="130">
        <f>D118-I118</f>
        <v>529.6</v>
      </c>
    </row>
    <row r="119" spans="1:10" ht="15">
      <c r="A119" s="8"/>
      <c r="B119" s="4"/>
      <c r="C119" s="25"/>
      <c r="D119" s="84"/>
      <c r="E119" s="127"/>
      <c r="F119" s="128"/>
      <c r="G119" s="125"/>
      <c r="H119" s="126"/>
      <c r="I119" s="129"/>
      <c r="J119" s="130"/>
    </row>
    <row r="120" spans="1:10" ht="15">
      <c r="A120" s="8" t="s">
        <v>63</v>
      </c>
      <c r="B120" s="4" t="s">
        <v>64</v>
      </c>
      <c r="C120" s="25"/>
      <c r="D120" s="84"/>
      <c r="E120" s="127"/>
      <c r="F120" s="128"/>
      <c r="G120" s="125"/>
      <c r="H120" s="126"/>
      <c r="I120" s="129"/>
      <c r="J120" s="130"/>
    </row>
    <row r="121" spans="1:10" ht="45.95" customHeight="1">
      <c r="A121" s="8"/>
      <c r="B121" s="13" t="s">
        <v>214</v>
      </c>
      <c r="C121" s="25"/>
      <c r="D121" s="84">
        <v>460</v>
      </c>
      <c r="E121" s="127">
        <f>D121/2</f>
        <v>230</v>
      </c>
      <c r="F121" s="128">
        <f>E121*F2</f>
        <v>195.5</v>
      </c>
      <c r="G121" s="125">
        <f>D121/2</f>
        <v>230</v>
      </c>
      <c r="H121" s="126">
        <f>G121*H2</f>
        <v>138</v>
      </c>
      <c r="I121" s="129">
        <f>H121+F121</f>
        <v>333.5</v>
      </c>
      <c r="J121" s="130">
        <f>D121-I121</f>
        <v>126.5</v>
      </c>
    </row>
    <row r="122" spans="1:10" ht="15">
      <c r="A122" s="8"/>
      <c r="B122" s="4"/>
      <c r="C122" s="25"/>
      <c r="D122" s="84"/>
      <c r="E122" s="127"/>
      <c r="F122" s="128"/>
      <c r="G122" s="125"/>
      <c r="H122" s="126"/>
      <c r="I122" s="129"/>
      <c r="J122" s="130"/>
    </row>
    <row r="123" spans="1:10" ht="15">
      <c r="A123" s="8" t="s">
        <v>65</v>
      </c>
      <c r="B123" s="4" t="s">
        <v>66</v>
      </c>
      <c r="C123" s="25"/>
      <c r="D123" s="84"/>
      <c r="E123" s="127"/>
      <c r="F123" s="128"/>
      <c r="G123" s="125"/>
      <c r="H123" s="126"/>
      <c r="I123" s="129"/>
      <c r="J123" s="130"/>
    </row>
    <row r="124" spans="1:10" ht="42.75">
      <c r="A124" s="8"/>
      <c r="B124" s="13" t="s">
        <v>67</v>
      </c>
      <c r="C124" s="25"/>
      <c r="D124" s="84">
        <v>295</v>
      </c>
      <c r="E124" s="127">
        <f>D124/2</f>
        <v>147.5</v>
      </c>
      <c r="F124" s="128">
        <f>H124*F2</f>
        <v>75.224999999999994</v>
      </c>
      <c r="G124" s="125">
        <f>D124/2</f>
        <v>147.5</v>
      </c>
      <c r="H124" s="126">
        <f>G124*H2</f>
        <v>88.5</v>
      </c>
      <c r="I124" s="129">
        <f>H124+F124</f>
        <v>163.72499999999999</v>
      </c>
      <c r="J124" s="130">
        <f>D124-I124</f>
        <v>131.27500000000001</v>
      </c>
    </row>
    <row r="125" spans="1:10" ht="15">
      <c r="A125" s="8"/>
      <c r="B125" s="4"/>
      <c r="C125" s="25"/>
      <c r="D125" s="84"/>
      <c r="E125" s="127"/>
      <c r="F125" s="128"/>
      <c r="G125" s="125"/>
      <c r="H125" s="126"/>
      <c r="I125" s="129"/>
      <c r="J125" s="130"/>
    </row>
    <row r="126" spans="1:10" ht="15">
      <c r="A126" s="8" t="s">
        <v>68</v>
      </c>
      <c r="B126" s="4" t="s">
        <v>69</v>
      </c>
      <c r="C126" s="25"/>
      <c r="D126" s="84"/>
      <c r="E126" s="127"/>
      <c r="F126" s="128"/>
      <c r="G126" s="125"/>
      <c r="H126" s="126"/>
      <c r="I126" s="129"/>
      <c r="J126" s="130"/>
    </row>
    <row r="127" spans="1:10" ht="59.1" customHeight="1">
      <c r="A127" s="8"/>
      <c r="B127" s="13" t="s">
        <v>184</v>
      </c>
      <c r="C127" s="25"/>
      <c r="D127" s="84" t="s">
        <v>313</v>
      </c>
      <c r="E127" s="127"/>
      <c r="F127" s="128"/>
      <c r="G127" s="125"/>
      <c r="H127" s="126"/>
      <c r="I127" s="129"/>
      <c r="J127" s="130"/>
    </row>
    <row r="128" spans="1:10" ht="15.75" thickBot="1">
      <c r="A128" s="8"/>
      <c r="B128" s="14"/>
      <c r="C128" s="25"/>
      <c r="D128" s="84"/>
      <c r="E128" s="127"/>
      <c r="F128" s="128"/>
      <c r="G128" s="125"/>
      <c r="H128" s="126"/>
      <c r="I128" s="129"/>
      <c r="J128" s="130"/>
    </row>
    <row r="129" spans="1:10" ht="16.5" thickBot="1">
      <c r="A129" s="20"/>
      <c r="B129" s="72" t="s">
        <v>274</v>
      </c>
      <c r="C129" s="29"/>
      <c r="D129" s="99">
        <f>SUM(D90:D128)</f>
        <v>11998</v>
      </c>
      <c r="E129" s="98">
        <f>SUM(E92:E128)</f>
        <v>9136.5</v>
      </c>
      <c r="F129" s="101">
        <f>SUM(F92:F128)</f>
        <v>7715.875</v>
      </c>
      <c r="G129" s="98">
        <f>SUM(G92:G128)</f>
        <v>2881.5</v>
      </c>
      <c r="H129" s="101">
        <f>SUM(H92:H128)</f>
        <v>1728.9</v>
      </c>
      <c r="I129" s="270">
        <f t="shared" ref="I129:J129" si="6">SUM(I92:I128)</f>
        <v>9444.7749999999996</v>
      </c>
      <c r="J129" s="271">
        <f t="shared" si="6"/>
        <v>2553.2250000000004</v>
      </c>
    </row>
    <row r="130" spans="1:10" ht="15">
      <c r="A130" s="10"/>
      <c r="B130" s="4"/>
      <c r="C130" s="25"/>
      <c r="D130" s="84"/>
      <c r="E130" s="127"/>
      <c r="F130" s="128"/>
      <c r="G130" s="125"/>
      <c r="H130" s="126"/>
      <c r="I130" s="129"/>
      <c r="J130" s="130"/>
    </row>
    <row r="131" spans="1:10" ht="15.75">
      <c r="A131" s="2">
        <v>3.4</v>
      </c>
      <c r="B131" s="3" t="s">
        <v>75</v>
      </c>
      <c r="C131" s="25"/>
      <c r="D131" s="84"/>
      <c r="E131" s="127"/>
      <c r="F131" s="128"/>
      <c r="G131" s="125"/>
      <c r="H131" s="126"/>
      <c r="I131" s="129"/>
      <c r="J131" s="130"/>
    </row>
    <row r="132" spans="1:10" ht="15">
      <c r="A132" s="8"/>
      <c r="B132" s="4"/>
      <c r="C132" s="25"/>
      <c r="D132" s="84"/>
      <c r="E132" s="127"/>
      <c r="F132" s="128"/>
      <c r="G132" s="125"/>
      <c r="H132" s="126"/>
      <c r="I132" s="129"/>
      <c r="J132" s="130"/>
    </row>
    <row r="133" spans="1:10" ht="15">
      <c r="A133" s="8" t="s">
        <v>76</v>
      </c>
      <c r="B133" s="4" t="s">
        <v>185</v>
      </c>
      <c r="C133" s="25"/>
      <c r="D133" s="84"/>
      <c r="E133" s="127"/>
      <c r="F133" s="128"/>
      <c r="G133" s="125"/>
      <c r="H133" s="126"/>
      <c r="I133" s="129"/>
      <c r="J133" s="130"/>
    </row>
    <row r="134" spans="1:10" ht="42.75">
      <c r="A134" s="8"/>
      <c r="B134" s="23" t="s">
        <v>186</v>
      </c>
      <c r="C134" s="25"/>
      <c r="D134" s="84">
        <v>8850</v>
      </c>
      <c r="E134" s="127">
        <f>D134</f>
        <v>8850</v>
      </c>
      <c r="F134" s="128">
        <f>E134*F2</f>
        <v>7522.5</v>
      </c>
      <c r="G134" s="127"/>
      <c r="H134" s="128"/>
      <c r="I134" s="129">
        <f>H134+F134</f>
        <v>7522.5</v>
      </c>
      <c r="J134" s="130">
        <f>D134-I134</f>
        <v>1327.5</v>
      </c>
    </row>
    <row r="135" spans="1:10" ht="15">
      <c r="A135" s="8"/>
      <c r="B135" s="4"/>
      <c r="C135" s="25"/>
      <c r="D135" s="84"/>
      <c r="E135" s="127"/>
      <c r="F135" s="128"/>
      <c r="G135" s="125"/>
      <c r="H135" s="126"/>
      <c r="I135" s="129"/>
      <c r="J135" s="130"/>
    </row>
    <row r="136" spans="1:10" ht="15">
      <c r="A136" s="8" t="s">
        <v>80</v>
      </c>
      <c r="B136" s="52" t="s">
        <v>235</v>
      </c>
      <c r="C136" s="25"/>
      <c r="D136" s="84"/>
      <c r="E136" s="127"/>
      <c r="F136" s="128"/>
      <c r="G136" s="125"/>
      <c r="H136" s="126"/>
      <c r="I136" s="129"/>
      <c r="J136" s="130"/>
    </row>
    <row r="137" spans="1:10" ht="57">
      <c r="A137" s="8"/>
      <c r="B137" s="6" t="s">
        <v>236</v>
      </c>
      <c r="C137" s="25"/>
      <c r="D137" s="84">
        <v>3280</v>
      </c>
      <c r="E137" s="127">
        <f>D137</f>
        <v>3280</v>
      </c>
      <c r="F137" s="128">
        <f>E137*F2</f>
        <v>2788</v>
      </c>
      <c r="G137" s="125"/>
      <c r="H137" s="126"/>
      <c r="I137" s="129">
        <f>H137+F137</f>
        <v>2788</v>
      </c>
      <c r="J137" s="130">
        <f>D137-I137</f>
        <v>492</v>
      </c>
    </row>
    <row r="138" spans="1:10" ht="45" customHeight="1">
      <c r="A138" s="8"/>
      <c r="B138" s="6" t="s">
        <v>314</v>
      </c>
      <c r="C138" s="55" t="s">
        <v>234</v>
      </c>
      <c r="D138" s="84">
        <v>860</v>
      </c>
      <c r="E138" s="127">
        <f>D138</f>
        <v>860</v>
      </c>
      <c r="F138" s="128">
        <f>E138*F2</f>
        <v>731</v>
      </c>
      <c r="G138" s="131"/>
      <c r="H138" s="126"/>
      <c r="I138" s="129">
        <f>H138+F138</f>
        <v>731</v>
      </c>
      <c r="J138" s="130">
        <f>D138-I138</f>
        <v>129</v>
      </c>
    </row>
    <row r="139" spans="1:10" ht="45">
      <c r="A139" s="8"/>
      <c r="B139" s="56" t="s">
        <v>237</v>
      </c>
      <c r="C139" s="25"/>
      <c r="D139" s="84">
        <v>2133</v>
      </c>
      <c r="E139" s="127">
        <v>2133</v>
      </c>
      <c r="F139" s="128">
        <f>E139*F2</f>
        <v>1813.05</v>
      </c>
      <c r="G139" s="125"/>
      <c r="H139" s="126"/>
      <c r="I139" s="129">
        <f>H139+F139</f>
        <v>1813.05</v>
      </c>
      <c r="J139" s="130">
        <f>D139-I139</f>
        <v>319.95000000000005</v>
      </c>
    </row>
    <row r="140" spans="1:10" ht="15">
      <c r="A140" s="8"/>
      <c r="B140" s="56" t="s">
        <v>215</v>
      </c>
      <c r="C140" s="25"/>
      <c r="D140" s="84">
        <v>319.95</v>
      </c>
      <c r="E140" s="84">
        <f>D140</f>
        <v>319.95</v>
      </c>
      <c r="F140" s="88">
        <f>E140*F2</f>
        <v>271.95749999999998</v>
      </c>
      <c r="G140" s="125"/>
      <c r="H140" s="126"/>
      <c r="I140" s="129">
        <f>H140+F140</f>
        <v>271.95749999999998</v>
      </c>
      <c r="J140" s="130">
        <f>D140-I140</f>
        <v>47.992500000000007</v>
      </c>
    </row>
    <row r="141" spans="1:10" ht="15">
      <c r="A141" s="8"/>
      <c r="B141" s="56" t="s">
        <v>238</v>
      </c>
      <c r="C141" s="25"/>
      <c r="D141" s="84">
        <v>213.3</v>
      </c>
      <c r="E141" s="84">
        <v>213.3</v>
      </c>
      <c r="F141" s="88">
        <f>E141*F2</f>
        <v>181.30500000000001</v>
      </c>
      <c r="G141" s="125"/>
      <c r="H141" s="126"/>
      <c r="I141" s="129">
        <f>H141+F141</f>
        <v>181.30500000000001</v>
      </c>
      <c r="J141" s="130">
        <f>D141-I141</f>
        <v>31.995000000000005</v>
      </c>
    </row>
    <row r="142" spans="1:10" ht="15">
      <c r="A142" s="8"/>
      <c r="B142" s="4"/>
      <c r="C142" s="25"/>
      <c r="D142" s="84"/>
      <c r="E142" s="127"/>
      <c r="F142" s="128"/>
      <c r="G142" s="125"/>
      <c r="H142" s="126"/>
      <c r="I142" s="129"/>
      <c r="J142" s="130"/>
    </row>
    <row r="143" spans="1:10" ht="15">
      <c r="A143" s="8" t="s">
        <v>82</v>
      </c>
      <c r="B143" s="4" t="s">
        <v>79</v>
      </c>
      <c r="C143" s="25"/>
      <c r="D143" s="84"/>
      <c r="E143" s="127"/>
      <c r="F143" s="128"/>
      <c r="G143" s="125"/>
      <c r="H143" s="126"/>
      <c r="I143" s="129"/>
      <c r="J143" s="130"/>
    </row>
    <row r="144" spans="1:10" ht="15">
      <c r="A144" s="8"/>
      <c r="B144" s="13" t="s">
        <v>77</v>
      </c>
      <c r="C144" s="25"/>
      <c r="D144" s="84">
        <v>980</v>
      </c>
      <c r="E144" s="127">
        <f>D144</f>
        <v>980</v>
      </c>
      <c r="F144" s="128">
        <f>E144*F2</f>
        <v>833</v>
      </c>
      <c r="G144" s="127"/>
      <c r="H144" s="128"/>
      <c r="I144" s="129">
        <f>H144+F144</f>
        <v>833</v>
      </c>
      <c r="J144" s="130">
        <f>D144-I144</f>
        <v>147</v>
      </c>
    </row>
    <row r="145" spans="1:10" ht="15">
      <c r="A145" s="8"/>
      <c r="B145" s="4"/>
      <c r="C145" s="25"/>
      <c r="D145" s="84"/>
      <c r="E145" s="127"/>
      <c r="F145" s="128"/>
      <c r="G145" s="125"/>
      <c r="H145" s="126"/>
      <c r="I145" s="129"/>
      <c r="J145" s="130"/>
    </row>
    <row r="146" spans="1:10" ht="14.25" customHeight="1">
      <c r="A146" s="8" t="s">
        <v>83</v>
      </c>
      <c r="B146" s="4" t="s">
        <v>192</v>
      </c>
      <c r="C146" s="25"/>
      <c r="D146" s="84"/>
      <c r="E146" s="127"/>
      <c r="F146" s="128"/>
      <c r="G146" s="125"/>
      <c r="H146" s="126"/>
      <c r="I146" s="129"/>
      <c r="J146" s="130"/>
    </row>
    <row r="147" spans="1:10" ht="15">
      <c r="A147" s="8"/>
      <c r="B147" s="13" t="s">
        <v>81</v>
      </c>
      <c r="C147" s="25"/>
      <c r="D147" s="84">
        <v>677</v>
      </c>
      <c r="E147" s="127">
        <f>D147</f>
        <v>677</v>
      </c>
      <c r="F147" s="128">
        <f>E147*F2</f>
        <v>575.44999999999993</v>
      </c>
      <c r="G147" s="127"/>
      <c r="H147" s="128"/>
      <c r="I147" s="129">
        <f>H147+F147</f>
        <v>575.44999999999993</v>
      </c>
      <c r="J147" s="130">
        <f>D147-I147</f>
        <v>101.55000000000007</v>
      </c>
    </row>
    <row r="148" spans="1:10" ht="15">
      <c r="A148" s="8"/>
      <c r="B148" s="4"/>
      <c r="C148" s="25"/>
      <c r="D148" s="84"/>
      <c r="E148" s="127"/>
      <c r="F148" s="128"/>
      <c r="G148" s="125"/>
      <c r="H148" s="126"/>
      <c r="I148" s="129"/>
      <c r="J148" s="130"/>
    </row>
    <row r="149" spans="1:10" ht="15">
      <c r="A149" s="8" t="s">
        <v>84</v>
      </c>
      <c r="B149" s="4" t="s">
        <v>188</v>
      </c>
      <c r="C149" s="25"/>
      <c r="D149" s="84"/>
      <c r="E149" s="127"/>
      <c r="F149" s="128"/>
      <c r="G149" s="125"/>
      <c r="H149" s="126"/>
      <c r="I149" s="129"/>
      <c r="J149" s="130"/>
    </row>
    <row r="150" spans="1:10" ht="15">
      <c r="A150" s="8"/>
      <c r="B150" s="13" t="s">
        <v>189</v>
      </c>
      <c r="C150" s="25"/>
      <c r="D150" s="84">
        <v>1346</v>
      </c>
      <c r="E150" s="127"/>
      <c r="F150" s="128"/>
      <c r="G150" s="127">
        <f>D150</f>
        <v>1346</v>
      </c>
      <c r="H150" s="128">
        <f>G150*H2</f>
        <v>807.6</v>
      </c>
      <c r="I150" s="129">
        <f>H150+F150</f>
        <v>807.6</v>
      </c>
      <c r="J150" s="130">
        <f>D150-I150</f>
        <v>538.4</v>
      </c>
    </row>
    <row r="151" spans="1:10" ht="15">
      <c r="A151" s="8"/>
      <c r="B151" s="4"/>
      <c r="C151" s="25"/>
      <c r="D151" s="84"/>
      <c r="E151" s="127"/>
      <c r="F151" s="128"/>
      <c r="G151" s="125"/>
      <c r="H151" s="126"/>
      <c r="I151" s="129"/>
      <c r="J151" s="130"/>
    </row>
    <row r="152" spans="1:10" ht="15">
      <c r="A152" s="8" t="s">
        <v>187</v>
      </c>
      <c r="B152" s="4" t="s">
        <v>190</v>
      </c>
      <c r="C152" s="25"/>
      <c r="D152" s="84"/>
      <c r="E152" s="127"/>
      <c r="F152" s="128"/>
      <c r="G152" s="125"/>
      <c r="H152" s="126"/>
      <c r="I152" s="129"/>
      <c r="J152" s="130"/>
    </row>
    <row r="153" spans="1:10" ht="33" customHeight="1">
      <c r="A153" s="8"/>
      <c r="B153" s="13" t="s">
        <v>191</v>
      </c>
      <c r="C153" s="25"/>
      <c r="D153" s="84">
        <v>2147</v>
      </c>
      <c r="E153" s="127">
        <f>D153/2</f>
        <v>1073.5</v>
      </c>
      <c r="F153" s="128">
        <f>E153*F2</f>
        <v>912.47500000000002</v>
      </c>
      <c r="G153" s="127">
        <f>D153/2</f>
        <v>1073.5</v>
      </c>
      <c r="H153" s="128">
        <f>G153*H2</f>
        <v>644.1</v>
      </c>
      <c r="I153" s="129">
        <f>H153+F153</f>
        <v>1556.575</v>
      </c>
      <c r="J153" s="130">
        <f>D153-I153</f>
        <v>590.42499999999995</v>
      </c>
    </row>
    <row r="154" spans="1:10" ht="15">
      <c r="A154" s="8"/>
      <c r="B154" s="4"/>
      <c r="C154" s="25"/>
      <c r="D154" s="84"/>
      <c r="E154" s="127"/>
      <c r="F154" s="128"/>
      <c r="G154" s="125"/>
      <c r="H154" s="126"/>
      <c r="I154" s="129"/>
      <c r="J154" s="130"/>
    </row>
    <row r="155" spans="1:10" ht="15">
      <c r="A155" s="8" t="s">
        <v>84</v>
      </c>
      <c r="B155" s="4" t="s">
        <v>85</v>
      </c>
      <c r="C155" s="25"/>
      <c r="D155" s="84"/>
      <c r="E155" s="127"/>
      <c r="F155" s="128"/>
      <c r="G155" s="125"/>
      <c r="H155" s="126"/>
      <c r="I155" s="129"/>
      <c r="J155" s="130"/>
    </row>
    <row r="156" spans="1:10" ht="45.95" customHeight="1">
      <c r="A156" s="8"/>
      <c r="B156" s="13" t="s">
        <v>86</v>
      </c>
      <c r="C156" s="25"/>
      <c r="D156" s="84">
        <v>280</v>
      </c>
      <c r="E156" s="127"/>
      <c r="F156" s="128"/>
      <c r="G156" s="125">
        <v>280</v>
      </c>
      <c r="H156" s="126">
        <f>G156*H2</f>
        <v>168</v>
      </c>
      <c r="I156" s="129">
        <f>H156+F156</f>
        <v>168</v>
      </c>
      <c r="J156" s="130">
        <f>D156-I156</f>
        <v>112</v>
      </c>
    </row>
    <row r="157" spans="1:10" ht="11.1" customHeight="1" thickBot="1">
      <c r="A157" s="8"/>
      <c r="B157" s="4"/>
      <c r="C157" s="25"/>
      <c r="D157" s="113"/>
      <c r="E157" s="134"/>
      <c r="F157" s="135"/>
      <c r="G157" s="132"/>
      <c r="H157" s="133"/>
      <c r="I157" s="136"/>
      <c r="J157" s="137"/>
    </row>
    <row r="158" spans="1:10" ht="16.5" thickBot="1">
      <c r="A158" s="20"/>
      <c r="B158" s="72" t="s">
        <v>275</v>
      </c>
      <c r="C158" s="29"/>
      <c r="D158" s="99">
        <f>SUM(D134:D157)</f>
        <v>21086.25</v>
      </c>
      <c r="E158" s="98">
        <f>SUM(E134:E157)</f>
        <v>18386.75</v>
      </c>
      <c r="F158" s="101">
        <f>SUM(F134:F157)</f>
        <v>15628.737500000001</v>
      </c>
      <c r="G158" s="98">
        <f>SUM(G134:G157)</f>
        <v>2699.5</v>
      </c>
      <c r="H158" s="101">
        <f t="shared" ref="H158" si="7">SUM(H134:H157)</f>
        <v>1619.7</v>
      </c>
      <c r="I158" s="270">
        <f t="shared" ref="I158:J158" si="8">SUM(I134:I157)</f>
        <v>17248.4375</v>
      </c>
      <c r="J158" s="272">
        <f t="shared" si="8"/>
        <v>3837.8125</v>
      </c>
    </row>
    <row r="159" spans="1:10" ht="11.1" customHeight="1">
      <c r="A159" s="8"/>
      <c r="B159" s="4"/>
      <c r="C159" s="25"/>
      <c r="D159" s="102"/>
      <c r="E159" s="140"/>
      <c r="F159" s="141"/>
      <c r="G159" s="138"/>
      <c r="H159" s="139"/>
      <c r="I159" s="142"/>
      <c r="J159" s="143"/>
    </row>
    <row r="160" spans="1:10" ht="15.75">
      <c r="A160" s="2">
        <v>3.5</v>
      </c>
      <c r="B160" s="3" t="s">
        <v>87</v>
      </c>
      <c r="C160" s="25"/>
      <c r="D160" s="84"/>
      <c r="E160" s="127"/>
      <c r="F160" s="128"/>
      <c r="G160" s="125"/>
      <c r="H160" s="126"/>
      <c r="I160" s="129"/>
      <c r="J160" s="130"/>
    </row>
    <row r="161" spans="1:10" ht="15">
      <c r="A161" s="8"/>
      <c r="B161" s="4"/>
      <c r="C161" s="25"/>
      <c r="D161" s="84"/>
      <c r="E161" s="127"/>
      <c r="F161" s="128"/>
      <c r="G161" s="125"/>
      <c r="H161" s="126"/>
      <c r="I161" s="129"/>
      <c r="J161" s="130"/>
    </row>
    <row r="162" spans="1:10" ht="15">
      <c r="A162" s="8"/>
      <c r="B162" s="4" t="s">
        <v>20</v>
      </c>
      <c r="C162" s="25"/>
      <c r="D162" s="84"/>
      <c r="E162" s="127"/>
      <c r="F162" s="128"/>
      <c r="G162" s="125"/>
      <c r="H162" s="126"/>
      <c r="I162" s="129"/>
      <c r="J162" s="130"/>
    </row>
    <row r="163" spans="1:10" ht="15">
      <c r="A163" s="8"/>
      <c r="B163" s="4"/>
      <c r="C163" s="25"/>
      <c r="D163" s="84"/>
      <c r="E163" s="127"/>
      <c r="F163" s="128"/>
      <c r="G163" s="125"/>
      <c r="H163" s="126"/>
      <c r="I163" s="129"/>
      <c r="J163" s="130"/>
    </row>
    <row r="164" spans="1:10" ht="15">
      <c r="A164" s="8" t="s">
        <v>88</v>
      </c>
      <c r="B164" s="4" t="s">
        <v>90</v>
      </c>
      <c r="C164" s="25"/>
      <c r="D164" s="84"/>
      <c r="E164" s="127"/>
      <c r="F164" s="128"/>
      <c r="G164" s="125"/>
      <c r="H164" s="126"/>
      <c r="I164" s="129"/>
      <c r="J164" s="130"/>
    </row>
    <row r="165" spans="1:10" ht="48.95" customHeight="1">
      <c r="A165" s="8"/>
      <c r="B165" s="6" t="s">
        <v>193</v>
      </c>
      <c r="C165" s="25"/>
      <c r="D165" s="84">
        <v>62</v>
      </c>
      <c r="E165" s="127"/>
      <c r="F165" s="128"/>
      <c r="G165" s="125">
        <f>D165</f>
        <v>62</v>
      </c>
      <c r="H165" s="126">
        <f>G165*H2</f>
        <v>37.199999999999996</v>
      </c>
      <c r="I165" s="129">
        <f>H165+F165</f>
        <v>37.199999999999996</v>
      </c>
      <c r="J165" s="130">
        <f>D165-I165</f>
        <v>24.800000000000004</v>
      </c>
    </row>
    <row r="166" spans="1:10" ht="32.1" customHeight="1">
      <c r="A166" s="8"/>
      <c r="B166" s="14" t="s">
        <v>89</v>
      </c>
      <c r="C166" s="25"/>
      <c r="D166" s="84">
        <v>498</v>
      </c>
      <c r="E166" s="127"/>
      <c r="F166" s="128"/>
      <c r="G166" s="125">
        <f>D166</f>
        <v>498</v>
      </c>
      <c r="H166" s="126">
        <f>G166*H2</f>
        <v>298.8</v>
      </c>
      <c r="I166" s="129">
        <f>H166+F166</f>
        <v>298.8</v>
      </c>
      <c r="J166" s="130">
        <f>D166-I166</f>
        <v>199.2</v>
      </c>
    </row>
    <row r="167" spans="1:10" ht="15">
      <c r="A167" s="8"/>
      <c r="B167" s="4"/>
      <c r="C167" s="25"/>
      <c r="D167" s="84"/>
      <c r="E167" s="127"/>
      <c r="F167" s="128"/>
      <c r="G167" s="125"/>
      <c r="H167" s="126"/>
      <c r="I167" s="129"/>
      <c r="J167" s="130"/>
    </row>
    <row r="168" spans="1:10" ht="15">
      <c r="A168" s="8" t="s">
        <v>91</v>
      </c>
      <c r="B168" s="4" t="s">
        <v>92</v>
      </c>
      <c r="C168" s="25"/>
      <c r="D168" s="84"/>
      <c r="E168" s="127"/>
      <c r="F168" s="128"/>
      <c r="G168" s="125"/>
      <c r="H168" s="126"/>
      <c r="I168" s="129"/>
      <c r="J168" s="130"/>
    </row>
    <row r="169" spans="1:10" ht="44.1" customHeight="1">
      <c r="A169" s="8"/>
      <c r="B169" s="1" t="s">
        <v>194</v>
      </c>
      <c r="C169" s="25"/>
      <c r="D169" s="84">
        <v>1440</v>
      </c>
      <c r="E169" s="127"/>
      <c r="F169" s="128"/>
      <c r="G169" s="125">
        <f>D169</f>
        <v>1440</v>
      </c>
      <c r="H169" s="126">
        <f>G169*H2</f>
        <v>864</v>
      </c>
      <c r="I169" s="129">
        <f>H169+F169</f>
        <v>864</v>
      </c>
      <c r="J169" s="130">
        <f>D169-I169</f>
        <v>576</v>
      </c>
    </row>
    <row r="170" spans="1:10" ht="15">
      <c r="A170" s="8"/>
      <c r="B170" s="4"/>
      <c r="C170" s="25"/>
      <c r="D170" s="84"/>
      <c r="E170" s="127"/>
      <c r="F170" s="128"/>
      <c r="G170" s="125"/>
      <c r="H170" s="126"/>
      <c r="I170" s="129"/>
      <c r="J170" s="130"/>
    </row>
    <row r="171" spans="1:10" ht="15">
      <c r="A171" s="8" t="s">
        <v>93</v>
      </c>
      <c r="B171" s="4" t="s">
        <v>94</v>
      </c>
      <c r="C171" s="25"/>
      <c r="D171" s="84"/>
      <c r="E171" s="127"/>
      <c r="F171" s="128"/>
      <c r="G171" s="125"/>
      <c r="H171" s="126"/>
      <c r="I171" s="129"/>
      <c r="J171" s="130"/>
    </row>
    <row r="172" spans="1:10" ht="15">
      <c r="A172" s="8"/>
      <c r="B172" s="6" t="s">
        <v>195</v>
      </c>
      <c r="C172" s="25"/>
      <c r="D172" s="84">
        <v>1240</v>
      </c>
      <c r="E172" s="127"/>
      <c r="F172" s="128"/>
      <c r="G172" s="125">
        <f>D172</f>
        <v>1240</v>
      </c>
      <c r="H172" s="126">
        <f>G172*H2</f>
        <v>744</v>
      </c>
      <c r="I172" s="129">
        <f>H172+F172</f>
        <v>744</v>
      </c>
      <c r="J172" s="130">
        <f>D172-I172</f>
        <v>496</v>
      </c>
    </row>
    <row r="173" spans="1:10" ht="15">
      <c r="A173" s="8"/>
      <c r="B173" s="6" t="s">
        <v>95</v>
      </c>
      <c r="C173" s="25"/>
      <c r="D173" s="84"/>
      <c r="E173" s="127"/>
      <c r="F173" s="128"/>
      <c r="G173" s="125"/>
      <c r="H173" s="126"/>
      <c r="I173" s="129"/>
      <c r="J173" s="130"/>
    </row>
    <row r="174" spans="1:10" ht="15">
      <c r="A174" s="8"/>
      <c r="B174" s="4"/>
      <c r="C174" s="25"/>
      <c r="D174" s="84"/>
      <c r="E174" s="127"/>
      <c r="F174" s="128"/>
      <c r="G174" s="125"/>
      <c r="H174" s="126"/>
      <c r="I174" s="129"/>
      <c r="J174" s="130"/>
    </row>
    <row r="175" spans="1:10" ht="15">
      <c r="A175" s="8" t="s">
        <v>96</v>
      </c>
      <c r="B175" s="4" t="s">
        <v>97</v>
      </c>
      <c r="C175" s="25"/>
      <c r="D175" s="84"/>
      <c r="E175" s="127"/>
      <c r="F175" s="128"/>
      <c r="G175" s="125"/>
      <c r="H175" s="126"/>
      <c r="I175" s="129"/>
      <c r="J175" s="130"/>
    </row>
    <row r="176" spans="1:10" ht="44.25">
      <c r="A176" s="8"/>
      <c r="B176" s="4" t="s">
        <v>196</v>
      </c>
      <c r="C176" s="25"/>
      <c r="D176" s="84">
        <v>186</v>
      </c>
      <c r="E176" s="127"/>
      <c r="F176" s="128"/>
      <c r="G176" s="125">
        <f>D176</f>
        <v>186</v>
      </c>
      <c r="H176" s="126">
        <f>G176*H2</f>
        <v>111.6</v>
      </c>
      <c r="I176" s="129">
        <f>H176+F176</f>
        <v>111.6</v>
      </c>
      <c r="J176" s="130">
        <f>D176-I176</f>
        <v>74.400000000000006</v>
      </c>
    </row>
    <row r="177" spans="1:10" ht="15">
      <c r="A177" s="8"/>
      <c r="B177" s="4"/>
      <c r="C177" s="25"/>
      <c r="D177" s="84"/>
      <c r="E177" s="127"/>
      <c r="F177" s="128"/>
      <c r="G177" s="125"/>
      <c r="H177" s="126"/>
      <c r="I177" s="129"/>
      <c r="J177" s="130"/>
    </row>
    <row r="178" spans="1:10" ht="15">
      <c r="A178" s="8" t="s">
        <v>98</v>
      </c>
      <c r="B178" s="39" t="s">
        <v>239</v>
      </c>
      <c r="C178" s="25"/>
      <c r="D178" s="84"/>
      <c r="E178" s="127"/>
      <c r="F178" s="128"/>
      <c r="G178" s="125"/>
      <c r="H178" s="126"/>
      <c r="I178" s="129"/>
      <c r="J178" s="130"/>
    </row>
    <row r="179" spans="1:10" ht="28.5">
      <c r="A179" s="8"/>
      <c r="B179" s="19" t="s">
        <v>240</v>
      </c>
      <c r="C179" s="65"/>
      <c r="D179" s="84"/>
      <c r="E179" s="145"/>
      <c r="F179" s="122"/>
      <c r="G179" s="144"/>
      <c r="H179" s="120"/>
      <c r="I179" s="123"/>
      <c r="J179" s="124"/>
    </row>
    <row r="180" spans="1:10" ht="15">
      <c r="A180" s="8"/>
      <c r="B180" s="15"/>
      <c r="C180" s="55" t="s">
        <v>234</v>
      </c>
      <c r="D180" s="84">
        <v>1247</v>
      </c>
      <c r="E180" s="146"/>
      <c r="F180" s="128"/>
      <c r="G180" s="125">
        <v>1247</v>
      </c>
      <c r="H180" s="126">
        <f>G180*H2</f>
        <v>748.19999999999993</v>
      </c>
      <c r="I180" s="129">
        <f>H180+F180</f>
        <v>748.19999999999993</v>
      </c>
      <c r="J180" s="130">
        <f>D180-I180</f>
        <v>498.80000000000007</v>
      </c>
    </row>
    <row r="181" spans="1:10" ht="15">
      <c r="A181" s="8"/>
      <c r="B181" s="4"/>
      <c r="C181" s="25"/>
      <c r="D181" s="84"/>
      <c r="E181" s="127"/>
      <c r="F181" s="128"/>
      <c r="G181" s="125"/>
      <c r="H181" s="126"/>
      <c r="I181" s="129"/>
      <c r="J181" s="130"/>
    </row>
    <row r="182" spans="1:10" ht="15">
      <c r="A182" s="8" t="s">
        <v>99</v>
      </c>
      <c r="B182" s="4" t="s">
        <v>197</v>
      </c>
      <c r="C182" s="25"/>
      <c r="D182" s="84"/>
      <c r="E182" s="127"/>
      <c r="F182" s="128"/>
      <c r="G182" s="125"/>
      <c r="H182" s="126"/>
      <c r="I182" s="129"/>
      <c r="J182" s="130"/>
    </row>
    <row r="183" spans="1:10" ht="72.75" customHeight="1">
      <c r="A183" s="8"/>
      <c r="B183" s="13" t="s">
        <v>198</v>
      </c>
      <c r="C183" s="25"/>
      <c r="D183" s="84">
        <v>1856</v>
      </c>
      <c r="E183" s="127">
        <f>D183</f>
        <v>1856</v>
      </c>
      <c r="F183" s="128">
        <f>E183*F2</f>
        <v>1577.6</v>
      </c>
      <c r="G183" s="125"/>
      <c r="H183" s="126"/>
      <c r="I183" s="129">
        <f>H183+F183</f>
        <v>1577.6</v>
      </c>
      <c r="J183" s="130">
        <f>D183-I183</f>
        <v>278.40000000000009</v>
      </c>
    </row>
    <row r="184" spans="1:10" ht="15">
      <c r="A184" s="8"/>
      <c r="B184" s="4"/>
      <c r="C184" s="25"/>
      <c r="D184" s="84"/>
      <c r="E184" s="127"/>
      <c r="F184" s="128"/>
      <c r="G184" s="125"/>
      <c r="H184" s="126"/>
      <c r="I184" s="129"/>
      <c r="J184" s="130"/>
    </row>
    <row r="185" spans="1:10" ht="15">
      <c r="A185" s="8" t="s">
        <v>100</v>
      </c>
      <c r="B185" s="4" t="s">
        <v>199</v>
      </c>
      <c r="C185" s="25"/>
      <c r="D185" s="84"/>
      <c r="E185" s="127"/>
      <c r="F185" s="128"/>
      <c r="G185" s="125"/>
      <c r="H185" s="126"/>
      <c r="I185" s="129"/>
      <c r="J185" s="130"/>
    </row>
    <row r="186" spans="1:10" ht="30.95" customHeight="1">
      <c r="A186" s="8"/>
      <c r="B186" s="48" t="s">
        <v>102</v>
      </c>
      <c r="C186" s="25"/>
      <c r="D186" s="84">
        <v>344</v>
      </c>
      <c r="E186" s="127"/>
      <c r="F186" s="128"/>
      <c r="G186" s="125">
        <f>D186</f>
        <v>344</v>
      </c>
      <c r="H186" s="126">
        <f>G186*H2</f>
        <v>206.4</v>
      </c>
      <c r="I186" s="129">
        <f>H186+F186</f>
        <v>206.4</v>
      </c>
      <c r="J186" s="130">
        <f>D186-I186</f>
        <v>137.6</v>
      </c>
    </row>
    <row r="187" spans="1:10" ht="15">
      <c r="A187" s="8"/>
      <c r="B187" s="49"/>
      <c r="C187" s="25"/>
      <c r="D187" s="84"/>
      <c r="E187" s="127"/>
      <c r="F187" s="128"/>
      <c r="G187" s="125"/>
      <c r="H187" s="126"/>
      <c r="I187" s="129"/>
      <c r="J187" s="130"/>
    </row>
    <row r="188" spans="1:10" ht="15">
      <c r="A188" s="8"/>
      <c r="B188" s="4" t="s">
        <v>104</v>
      </c>
      <c r="C188" s="25"/>
      <c r="D188" s="84"/>
      <c r="E188" s="127"/>
      <c r="F188" s="128"/>
      <c r="G188" s="125"/>
      <c r="H188" s="126"/>
      <c r="I188" s="129"/>
      <c r="J188" s="130"/>
    </row>
    <row r="189" spans="1:10" ht="11.1" customHeight="1">
      <c r="A189" s="8"/>
      <c r="B189" s="4"/>
      <c r="C189" s="25"/>
      <c r="D189" s="84"/>
      <c r="E189" s="127"/>
      <c r="F189" s="128"/>
      <c r="G189" s="125"/>
      <c r="H189" s="126"/>
      <c r="I189" s="129"/>
      <c r="J189" s="130"/>
    </row>
    <row r="190" spans="1:10" ht="15">
      <c r="A190" s="8" t="s">
        <v>101</v>
      </c>
      <c r="B190" s="4" t="s">
        <v>201</v>
      </c>
      <c r="C190" s="25"/>
      <c r="D190" s="84"/>
      <c r="E190" s="127"/>
      <c r="F190" s="128"/>
      <c r="G190" s="125"/>
      <c r="H190" s="126"/>
      <c r="I190" s="129"/>
      <c r="J190" s="130"/>
    </row>
    <row r="191" spans="1:10" ht="30" customHeight="1">
      <c r="A191" s="8"/>
      <c r="B191" s="13" t="s">
        <v>200</v>
      </c>
      <c r="C191" s="25"/>
      <c r="D191" s="84">
        <v>448</v>
      </c>
      <c r="E191" s="127">
        <f>D191</f>
        <v>448</v>
      </c>
      <c r="F191" s="128">
        <f>E191*F2</f>
        <v>380.8</v>
      </c>
      <c r="G191" s="125"/>
      <c r="H191" s="126"/>
      <c r="I191" s="129">
        <f>H191+F191</f>
        <v>380.8</v>
      </c>
      <c r="J191" s="130">
        <f>D191-I191</f>
        <v>67.199999999999989</v>
      </c>
    </row>
    <row r="192" spans="1:10" ht="11.1" customHeight="1">
      <c r="A192" s="8"/>
      <c r="B192" s="4"/>
      <c r="C192" s="25"/>
      <c r="D192" s="84"/>
      <c r="E192" s="127"/>
      <c r="F192" s="128"/>
      <c r="G192" s="125"/>
      <c r="H192" s="126"/>
      <c r="I192" s="129"/>
      <c r="J192" s="130"/>
    </row>
    <row r="193" spans="1:10" ht="15">
      <c r="A193" s="8" t="s">
        <v>103</v>
      </c>
      <c r="B193" s="4" t="s">
        <v>107</v>
      </c>
      <c r="C193" s="25"/>
      <c r="D193" s="84"/>
      <c r="E193" s="127"/>
      <c r="F193" s="128"/>
      <c r="G193" s="125"/>
      <c r="H193" s="126"/>
      <c r="I193" s="129"/>
      <c r="J193" s="130"/>
    </row>
    <row r="194" spans="1:10" ht="59.1" customHeight="1">
      <c r="A194" s="8"/>
      <c r="B194" s="1" t="s">
        <v>285</v>
      </c>
      <c r="C194" s="25"/>
      <c r="D194" s="84">
        <v>1760</v>
      </c>
      <c r="E194" s="127">
        <f>D194</f>
        <v>1760</v>
      </c>
      <c r="F194" s="128">
        <f>E194*F2</f>
        <v>1496</v>
      </c>
      <c r="G194" s="125"/>
      <c r="H194" s="126"/>
      <c r="I194" s="129">
        <f>H194+F194</f>
        <v>1496</v>
      </c>
      <c r="J194" s="130">
        <f>D194-I194</f>
        <v>264</v>
      </c>
    </row>
    <row r="195" spans="1:10" ht="11.1" customHeight="1">
      <c r="A195" s="8"/>
      <c r="B195" s="4"/>
      <c r="C195" s="25"/>
      <c r="D195" s="84"/>
      <c r="E195" s="127"/>
      <c r="F195" s="128"/>
      <c r="G195" s="125"/>
      <c r="H195" s="126"/>
      <c r="I195" s="129"/>
      <c r="J195" s="130"/>
    </row>
    <row r="196" spans="1:10" ht="15">
      <c r="A196" s="8" t="s">
        <v>105</v>
      </c>
      <c r="B196" s="4" t="s">
        <v>202</v>
      </c>
      <c r="C196" s="25"/>
      <c r="D196" s="84"/>
      <c r="E196" s="127"/>
      <c r="F196" s="128"/>
      <c r="G196" s="125"/>
      <c r="H196" s="126"/>
      <c r="I196" s="129"/>
      <c r="J196" s="130"/>
    </row>
    <row r="197" spans="1:10" ht="15">
      <c r="A197" s="8"/>
      <c r="B197" s="1" t="s">
        <v>108</v>
      </c>
      <c r="C197" s="25"/>
      <c r="D197" s="84">
        <v>465</v>
      </c>
      <c r="E197" s="127">
        <f>D197</f>
        <v>465</v>
      </c>
      <c r="F197" s="128">
        <f>E197*F2</f>
        <v>395.25</v>
      </c>
      <c r="G197" s="125"/>
      <c r="H197" s="126"/>
      <c r="I197" s="129">
        <f>H197+F197</f>
        <v>395.25</v>
      </c>
      <c r="J197" s="130">
        <f>D197-I197</f>
        <v>69.75</v>
      </c>
    </row>
    <row r="198" spans="1:10" ht="11.1" customHeight="1">
      <c r="A198" s="8"/>
      <c r="B198" s="4"/>
      <c r="C198" s="25"/>
      <c r="D198" s="84"/>
      <c r="E198" s="127"/>
      <c r="F198" s="128"/>
      <c r="G198" s="125"/>
      <c r="H198" s="126"/>
      <c r="I198" s="129"/>
      <c r="J198" s="130"/>
    </row>
    <row r="199" spans="1:10" ht="31.5" customHeight="1">
      <c r="A199" s="8" t="s">
        <v>106</v>
      </c>
      <c r="B199" s="4" t="s">
        <v>316</v>
      </c>
      <c r="C199" s="25"/>
      <c r="D199" s="84"/>
      <c r="E199" s="127"/>
      <c r="F199" s="128"/>
      <c r="G199" s="125"/>
      <c r="H199" s="126"/>
      <c r="I199" s="129"/>
      <c r="J199" s="130"/>
    </row>
    <row r="200" spans="1:10" ht="60.95" customHeight="1">
      <c r="A200" s="8"/>
      <c r="B200" s="1" t="s">
        <v>242</v>
      </c>
      <c r="C200" s="25"/>
      <c r="D200" s="84">
        <v>664</v>
      </c>
      <c r="E200" s="127"/>
      <c r="F200" s="128"/>
      <c r="G200" s="127">
        <f>D200</f>
        <v>664</v>
      </c>
      <c r="H200" s="128">
        <f>G200*H2</f>
        <v>398.4</v>
      </c>
      <c r="I200" s="129">
        <f>H200+F200</f>
        <v>398.4</v>
      </c>
      <c r="J200" s="130">
        <f>D200-I200</f>
        <v>265.60000000000002</v>
      </c>
    </row>
    <row r="201" spans="1:10" ht="29.25">
      <c r="A201" s="8"/>
      <c r="B201" s="6" t="s">
        <v>243</v>
      </c>
      <c r="C201" s="55" t="s">
        <v>234</v>
      </c>
      <c r="D201" s="84">
        <v>500</v>
      </c>
      <c r="E201" s="127"/>
      <c r="F201" s="128"/>
      <c r="G201" s="127">
        <v>500</v>
      </c>
      <c r="H201" s="128">
        <f>G201*H2</f>
        <v>300</v>
      </c>
      <c r="I201" s="129">
        <f>H201+F201</f>
        <v>300</v>
      </c>
      <c r="J201" s="130">
        <f>D201-I201</f>
        <v>200</v>
      </c>
    </row>
    <row r="202" spans="1:10" ht="11.1" customHeight="1">
      <c r="A202" s="8"/>
      <c r="B202" s="4"/>
      <c r="C202" s="25"/>
      <c r="D202" s="84"/>
      <c r="E202" s="127"/>
      <c r="F202" s="128"/>
      <c r="G202" s="125"/>
      <c r="H202" s="126"/>
      <c r="I202" s="129"/>
      <c r="J202" s="130"/>
    </row>
    <row r="203" spans="1:10" ht="15">
      <c r="A203" s="8" t="s">
        <v>241</v>
      </c>
      <c r="B203" s="4" t="s">
        <v>317</v>
      </c>
      <c r="C203" s="25"/>
      <c r="D203" s="84"/>
      <c r="E203" s="127"/>
      <c r="F203" s="128"/>
      <c r="G203" s="125"/>
      <c r="H203" s="126"/>
      <c r="I203" s="129"/>
      <c r="J203" s="130"/>
    </row>
    <row r="204" spans="1:10" ht="33.950000000000003" customHeight="1">
      <c r="A204" s="8"/>
      <c r="B204" s="1" t="s">
        <v>244</v>
      </c>
      <c r="C204" s="25"/>
      <c r="D204" s="84">
        <v>944</v>
      </c>
      <c r="E204" s="127"/>
      <c r="F204" s="128"/>
      <c r="G204" s="125">
        <f>D204</f>
        <v>944</v>
      </c>
      <c r="H204" s="126">
        <f>G204*H2</f>
        <v>566.4</v>
      </c>
      <c r="I204" s="129">
        <f t="shared" ref="I204" si="9">H204+F204</f>
        <v>566.4</v>
      </c>
      <c r="J204" s="130">
        <f t="shared" ref="J204" si="10">D204-I204</f>
        <v>377.6</v>
      </c>
    </row>
    <row r="205" spans="1:10" ht="58.5">
      <c r="A205" s="8"/>
      <c r="B205" s="6" t="s">
        <v>245</v>
      </c>
      <c r="C205" s="25"/>
      <c r="D205" s="113">
        <v>912.34</v>
      </c>
      <c r="E205" s="113"/>
      <c r="F205" s="116"/>
      <c r="G205" s="113">
        <v>912.34</v>
      </c>
      <c r="H205" s="116">
        <f>G205*H2</f>
        <v>547.404</v>
      </c>
      <c r="I205" s="129">
        <f>H205+F205</f>
        <v>547.404</v>
      </c>
      <c r="J205" s="130">
        <f>D205-I205</f>
        <v>364.93600000000004</v>
      </c>
    </row>
    <row r="206" spans="1:10" ht="15">
      <c r="A206" s="8"/>
      <c r="B206" s="21" t="s">
        <v>215</v>
      </c>
      <c r="C206" s="65"/>
      <c r="D206" s="113">
        <v>136.85</v>
      </c>
      <c r="E206" s="113"/>
      <c r="F206" s="116"/>
      <c r="G206" s="113">
        <v>136.85</v>
      </c>
      <c r="H206" s="116">
        <f>G206*H2</f>
        <v>82.11</v>
      </c>
      <c r="I206" s="129">
        <f>H206+F206</f>
        <v>82.11</v>
      </c>
      <c r="J206" s="130">
        <f>D206-I206</f>
        <v>54.739999999999995</v>
      </c>
    </row>
    <row r="207" spans="1:10" ht="15">
      <c r="A207" s="8"/>
      <c r="B207" s="57" t="s">
        <v>246</v>
      </c>
      <c r="C207" s="65"/>
      <c r="D207" s="113">
        <v>385</v>
      </c>
      <c r="E207" s="113"/>
      <c r="F207" s="116"/>
      <c r="G207" s="113">
        <v>385</v>
      </c>
      <c r="H207" s="116">
        <f>G207*H2</f>
        <v>231</v>
      </c>
      <c r="I207" s="129">
        <f>H207+F207</f>
        <v>231</v>
      </c>
      <c r="J207" s="130">
        <f>D207-I207</f>
        <v>154</v>
      </c>
    </row>
    <row r="208" spans="1:10" ht="11.1" customHeight="1" thickBot="1">
      <c r="A208" s="8"/>
      <c r="B208" s="4"/>
      <c r="C208" s="25"/>
      <c r="D208" s="113"/>
      <c r="E208" s="134"/>
      <c r="F208" s="135"/>
      <c r="G208" s="132"/>
      <c r="H208" s="133"/>
      <c r="I208" s="136"/>
      <c r="J208" s="137"/>
    </row>
    <row r="209" spans="1:10" ht="16.5" thickBot="1">
      <c r="A209" s="20"/>
      <c r="B209" s="72" t="s">
        <v>276</v>
      </c>
      <c r="C209" s="29"/>
      <c r="D209" s="99">
        <f>SUM(D162:D208)</f>
        <v>13088.19</v>
      </c>
      <c r="E209" s="98">
        <f>SUM(E165:E208)</f>
        <v>4529</v>
      </c>
      <c r="F209" s="101">
        <f>SUM(F165:F208)</f>
        <v>3849.6499999999996</v>
      </c>
      <c r="G209" s="98">
        <f>SUM(G165:G208)</f>
        <v>8559.19</v>
      </c>
      <c r="H209" s="101">
        <f>SUM(H165:H208)</f>
        <v>5135.5140000000001</v>
      </c>
      <c r="I209" s="270">
        <f t="shared" ref="I209:J209" si="11">SUM(I165:I208)</f>
        <v>8985.1639999999989</v>
      </c>
      <c r="J209" s="272">
        <f t="shared" si="11"/>
        <v>4103.0259999999998</v>
      </c>
    </row>
    <row r="210" spans="1:10" ht="11.1" customHeight="1">
      <c r="A210" s="8"/>
      <c r="B210" s="4"/>
      <c r="C210" s="25"/>
      <c r="D210" s="102"/>
      <c r="E210" s="140"/>
      <c r="F210" s="141"/>
      <c r="G210" s="138"/>
      <c r="H210" s="139"/>
      <c r="I210" s="142"/>
      <c r="J210" s="143"/>
    </row>
    <row r="211" spans="1:10" ht="15.75">
      <c r="A211" s="2">
        <v>3.6</v>
      </c>
      <c r="B211" s="3" t="s">
        <v>109</v>
      </c>
      <c r="C211" s="25"/>
      <c r="D211" s="84"/>
      <c r="E211" s="127"/>
      <c r="F211" s="128"/>
      <c r="G211" s="125"/>
      <c r="H211" s="126"/>
      <c r="I211" s="129"/>
      <c r="J211" s="130"/>
    </row>
    <row r="212" spans="1:10" ht="11.1" customHeight="1">
      <c r="A212" s="8"/>
      <c r="B212" s="4"/>
      <c r="C212" s="25"/>
      <c r="D212" s="84"/>
      <c r="E212" s="127"/>
      <c r="F212" s="128"/>
      <c r="G212" s="125"/>
      <c r="H212" s="126"/>
      <c r="I212" s="129"/>
      <c r="J212" s="130"/>
    </row>
    <row r="213" spans="1:10" ht="15">
      <c r="A213" s="8" t="s">
        <v>110</v>
      </c>
      <c r="B213" s="4" t="s">
        <v>111</v>
      </c>
      <c r="C213" s="25"/>
      <c r="D213" s="84"/>
      <c r="E213" s="127"/>
      <c r="F213" s="128"/>
      <c r="G213" s="125"/>
      <c r="H213" s="126"/>
      <c r="I213" s="129"/>
      <c r="J213" s="130"/>
    </row>
    <row r="214" spans="1:10" ht="47.1" customHeight="1">
      <c r="A214" s="8"/>
      <c r="B214" s="13" t="s">
        <v>203</v>
      </c>
      <c r="C214" s="25"/>
      <c r="D214" s="84">
        <v>1667</v>
      </c>
      <c r="E214" s="127">
        <f>D214</f>
        <v>1667</v>
      </c>
      <c r="F214" s="128">
        <f>E214*F2</f>
        <v>1416.95</v>
      </c>
      <c r="G214" s="125"/>
      <c r="H214" s="126"/>
      <c r="I214" s="129">
        <f>H214+F214</f>
        <v>1416.95</v>
      </c>
      <c r="J214" s="130">
        <f>D214-I214</f>
        <v>250.04999999999995</v>
      </c>
    </row>
    <row r="215" spans="1:10" ht="11.1" customHeight="1">
      <c r="A215" s="8"/>
      <c r="B215" s="4"/>
      <c r="C215" s="25"/>
      <c r="D215" s="84"/>
      <c r="E215" s="127"/>
      <c r="F215" s="128"/>
      <c r="G215" s="125"/>
      <c r="H215" s="126"/>
      <c r="I215" s="129"/>
      <c r="J215" s="130"/>
    </row>
    <row r="216" spans="1:10" ht="15">
      <c r="A216" s="8" t="s">
        <v>112</v>
      </c>
      <c r="B216" s="4" t="s">
        <v>204</v>
      </c>
      <c r="C216" s="25"/>
      <c r="D216" s="84"/>
      <c r="E216" s="127"/>
      <c r="F216" s="128"/>
      <c r="G216" s="125"/>
      <c r="H216" s="126"/>
      <c r="I216" s="129"/>
      <c r="J216" s="130"/>
    </row>
    <row r="217" spans="1:10" ht="60" customHeight="1">
      <c r="A217" s="8"/>
      <c r="B217" s="13" t="s">
        <v>205</v>
      </c>
      <c r="C217" s="25"/>
      <c r="D217" s="127">
        <v>1886</v>
      </c>
      <c r="E217" s="125">
        <f>D217</f>
        <v>1886</v>
      </c>
      <c r="F217" s="126">
        <f>E217*F2</f>
        <v>1603.1</v>
      </c>
      <c r="G217" s="125"/>
      <c r="H217" s="126"/>
      <c r="I217" s="129">
        <f>H217+F217</f>
        <v>1603.1</v>
      </c>
      <c r="J217" s="130">
        <f>D217-I217</f>
        <v>282.90000000000009</v>
      </c>
    </row>
    <row r="218" spans="1:10" ht="11.1" customHeight="1" thickBot="1">
      <c r="A218" s="8"/>
      <c r="B218" s="4"/>
      <c r="C218" s="25"/>
      <c r="D218" s="113"/>
      <c r="E218" s="134"/>
      <c r="F218" s="135"/>
      <c r="G218" s="132"/>
      <c r="H218" s="133"/>
      <c r="I218" s="136"/>
      <c r="J218" s="137"/>
    </row>
    <row r="219" spans="1:10" ht="16.5" thickBot="1">
      <c r="A219" s="20"/>
      <c r="B219" s="72" t="s">
        <v>277</v>
      </c>
      <c r="C219" s="29"/>
      <c r="D219" s="99">
        <f>SUM(D214:D217)</f>
        <v>3553</v>
      </c>
      <c r="E219" s="98">
        <f>SUM(E214:E218)</f>
        <v>3553</v>
      </c>
      <c r="F219" s="101">
        <f>SUM(F214:F218)</f>
        <v>3020.05</v>
      </c>
      <c r="G219" s="98">
        <f>SUM(G214:G218)</f>
        <v>0</v>
      </c>
      <c r="H219" s="101">
        <f t="shared" ref="H219" si="12">SUM(H214:H218)</f>
        <v>0</v>
      </c>
      <c r="I219" s="270">
        <f t="shared" ref="I219" si="13">SUM(I214:I218)</f>
        <v>3020.05</v>
      </c>
      <c r="J219" s="272">
        <f t="shared" ref="J219" si="14">SUM(J214:J218)</f>
        <v>532.95000000000005</v>
      </c>
    </row>
    <row r="220" spans="1:10" ht="11.1" customHeight="1">
      <c r="A220" s="8"/>
      <c r="B220" s="4"/>
      <c r="C220" s="25"/>
      <c r="D220" s="102"/>
      <c r="E220" s="140"/>
      <c r="F220" s="141"/>
      <c r="G220" s="138"/>
      <c r="H220" s="139"/>
      <c r="I220" s="142"/>
      <c r="J220" s="143"/>
    </row>
    <row r="221" spans="1:10" ht="15.75">
      <c r="A221" s="2">
        <v>3.7</v>
      </c>
      <c r="B221" s="3" t="s">
        <v>21</v>
      </c>
      <c r="C221" s="25"/>
      <c r="D221" s="84"/>
      <c r="E221" s="127"/>
      <c r="F221" s="128"/>
      <c r="G221" s="125"/>
      <c r="H221" s="126"/>
      <c r="I221" s="129"/>
      <c r="J221" s="130"/>
    </row>
    <row r="222" spans="1:10" ht="11.1" customHeight="1">
      <c r="A222" s="8"/>
      <c r="B222" s="4"/>
      <c r="C222" s="25"/>
      <c r="D222" s="84"/>
      <c r="E222" s="127"/>
      <c r="F222" s="128"/>
      <c r="G222" s="125"/>
      <c r="H222" s="126"/>
      <c r="I222" s="129"/>
      <c r="J222" s="130"/>
    </row>
    <row r="223" spans="1:10" ht="15">
      <c r="A223" s="8" t="s">
        <v>113</v>
      </c>
      <c r="B223" s="4" t="s">
        <v>114</v>
      </c>
      <c r="C223" s="25"/>
      <c r="D223" s="84"/>
      <c r="E223" s="127"/>
      <c r="F223" s="128"/>
      <c r="G223" s="125"/>
      <c r="H223" s="126"/>
      <c r="I223" s="129"/>
      <c r="J223" s="130"/>
    </row>
    <row r="224" spans="1:10" ht="32.1" customHeight="1">
      <c r="A224" s="8"/>
      <c r="B224" s="262" t="s">
        <v>303</v>
      </c>
      <c r="C224" s="25"/>
      <c r="D224" s="127">
        <v>2469</v>
      </c>
      <c r="E224" s="127">
        <f>D224</f>
        <v>2469</v>
      </c>
      <c r="F224" s="128">
        <f>E224*F2</f>
        <v>2098.65</v>
      </c>
      <c r="G224" s="127"/>
      <c r="H224" s="128"/>
      <c r="I224" s="129">
        <f>H224+F224</f>
        <v>2098.65</v>
      </c>
      <c r="J224" s="130">
        <f>D224-I224</f>
        <v>370.34999999999991</v>
      </c>
    </row>
    <row r="225" spans="1:10" ht="15">
      <c r="A225" s="8"/>
      <c r="B225" s="14"/>
      <c r="C225" s="25"/>
      <c r="D225" s="84"/>
      <c r="E225" s="127"/>
      <c r="F225" s="128"/>
      <c r="G225" s="125"/>
      <c r="H225" s="126"/>
      <c r="I225" s="129"/>
      <c r="J225" s="130"/>
    </row>
    <row r="226" spans="1:10" ht="15">
      <c r="A226" s="8" t="s">
        <v>115</v>
      </c>
      <c r="B226" s="15" t="s">
        <v>249</v>
      </c>
      <c r="C226" s="25"/>
      <c r="D226" s="84"/>
      <c r="E226" s="127"/>
      <c r="F226" s="128"/>
      <c r="G226" s="125"/>
      <c r="H226" s="126"/>
      <c r="I226" s="129"/>
      <c r="J226" s="130"/>
    </row>
    <row r="227" spans="1:10" ht="45" customHeight="1">
      <c r="A227" s="8"/>
      <c r="B227" s="264" t="s">
        <v>250</v>
      </c>
      <c r="C227" s="25"/>
      <c r="D227" s="127">
        <v>985</v>
      </c>
      <c r="E227" s="84">
        <f>D227</f>
        <v>985</v>
      </c>
      <c r="F227" s="88">
        <f>E227*F2</f>
        <v>837.25</v>
      </c>
      <c r="G227" s="127"/>
      <c r="H227" s="128"/>
      <c r="I227" s="129">
        <f>H227+F227</f>
        <v>837.25</v>
      </c>
      <c r="J227" s="130">
        <f>D227-I227</f>
        <v>147.75</v>
      </c>
    </row>
    <row r="228" spans="1:10" ht="11.1" customHeight="1">
      <c r="A228" s="8"/>
      <c r="B228" s="4"/>
      <c r="C228" s="25"/>
      <c r="D228" s="84"/>
      <c r="E228" s="127"/>
      <c r="F228" s="128"/>
      <c r="G228" s="125"/>
      <c r="H228" s="126"/>
      <c r="I228" s="129"/>
      <c r="J228" s="130"/>
    </row>
    <row r="229" spans="1:10" ht="15">
      <c r="A229" s="8" t="s">
        <v>117</v>
      </c>
      <c r="B229" s="4" t="s">
        <v>206</v>
      </c>
      <c r="C229" s="25"/>
      <c r="D229" s="84"/>
      <c r="E229" s="127"/>
      <c r="F229" s="128"/>
      <c r="G229" s="125"/>
      <c r="H229" s="126"/>
      <c r="I229" s="129"/>
      <c r="J229" s="130"/>
    </row>
    <row r="230" spans="1:10" ht="15">
      <c r="A230" s="8"/>
      <c r="B230" s="13" t="s">
        <v>248</v>
      </c>
      <c r="C230" s="25"/>
      <c r="D230" s="84">
        <v>850</v>
      </c>
      <c r="E230" s="127">
        <f>D230</f>
        <v>850</v>
      </c>
      <c r="F230" s="128">
        <f>E230*F2</f>
        <v>722.5</v>
      </c>
      <c r="G230" s="127"/>
      <c r="H230" s="128"/>
      <c r="I230" s="129">
        <f>H230+F230</f>
        <v>722.5</v>
      </c>
      <c r="J230" s="130">
        <f>D230-I230</f>
        <v>127.5</v>
      </c>
    </row>
    <row r="231" spans="1:10" ht="11.1" customHeight="1">
      <c r="A231" s="8"/>
      <c r="B231" s="4"/>
      <c r="C231" s="25"/>
      <c r="D231" s="84"/>
      <c r="E231" s="127"/>
      <c r="F231" s="128"/>
      <c r="G231" s="125"/>
      <c r="H231" s="126"/>
      <c r="I231" s="129"/>
      <c r="J231" s="130"/>
    </row>
    <row r="232" spans="1:10" s="275" customFormat="1" ht="15">
      <c r="A232" s="261" t="s">
        <v>119</v>
      </c>
      <c r="B232" s="54" t="s">
        <v>118</v>
      </c>
      <c r="C232" s="25"/>
      <c r="D232" s="127"/>
      <c r="E232" s="127"/>
      <c r="F232" s="128"/>
      <c r="G232" s="125"/>
      <c r="H232" s="126"/>
      <c r="I232" s="129"/>
      <c r="J232" s="130"/>
    </row>
    <row r="233" spans="1:10" s="275" customFormat="1" ht="45" customHeight="1">
      <c r="A233" s="261"/>
      <c r="B233" s="262" t="s">
        <v>304</v>
      </c>
      <c r="C233" s="25"/>
      <c r="D233" s="127" t="s">
        <v>312</v>
      </c>
      <c r="E233" s="127"/>
      <c r="F233" s="128"/>
      <c r="G233" s="125"/>
      <c r="H233" s="126"/>
      <c r="I233" s="129"/>
      <c r="J233" s="130"/>
    </row>
    <row r="234" spans="1:10" ht="11.1" customHeight="1">
      <c r="A234" s="8"/>
      <c r="B234" s="4"/>
      <c r="C234" s="25"/>
      <c r="D234" s="84"/>
      <c r="E234" s="127"/>
      <c r="F234" s="128"/>
      <c r="G234" s="125"/>
      <c r="H234" s="126"/>
      <c r="I234" s="129"/>
      <c r="J234" s="130"/>
    </row>
    <row r="235" spans="1:10" ht="15">
      <c r="A235" s="8" t="s">
        <v>121</v>
      </c>
      <c r="B235" s="4" t="s">
        <v>120</v>
      </c>
      <c r="C235" s="25"/>
      <c r="D235" s="84"/>
      <c r="E235" s="127"/>
      <c r="F235" s="128"/>
      <c r="G235" s="125"/>
      <c r="H235" s="126"/>
      <c r="I235" s="129"/>
      <c r="J235" s="130"/>
    </row>
    <row r="236" spans="1:10" ht="31.5" customHeight="1">
      <c r="A236" s="8"/>
      <c r="B236" s="13" t="s">
        <v>318</v>
      </c>
      <c r="C236" s="25"/>
      <c r="D236" s="84">
        <v>8500</v>
      </c>
      <c r="E236" s="127">
        <f>D236</f>
        <v>8500</v>
      </c>
      <c r="F236" s="128">
        <f>E236*F2</f>
        <v>7225</v>
      </c>
      <c r="G236" s="125"/>
      <c r="H236" s="126"/>
      <c r="I236" s="129">
        <f>H236+F236</f>
        <v>7225</v>
      </c>
      <c r="J236" s="130">
        <f>D236-I236</f>
        <v>1275</v>
      </c>
    </row>
    <row r="237" spans="1:10" ht="11.1" customHeight="1">
      <c r="A237" s="8"/>
      <c r="B237" s="4"/>
      <c r="C237" s="25"/>
      <c r="D237" s="84"/>
      <c r="E237" s="127"/>
      <c r="F237" s="128"/>
      <c r="G237" s="125"/>
      <c r="H237" s="126"/>
      <c r="I237" s="129"/>
      <c r="J237" s="130"/>
    </row>
    <row r="238" spans="1:10" ht="15">
      <c r="A238" s="8" t="s">
        <v>123</v>
      </c>
      <c r="B238" s="4" t="s">
        <v>122</v>
      </c>
      <c r="C238" s="25"/>
      <c r="D238" s="84"/>
      <c r="E238" s="127"/>
      <c r="F238" s="128"/>
      <c r="G238" s="125"/>
      <c r="H238" s="126"/>
      <c r="I238" s="129"/>
      <c r="J238" s="130"/>
    </row>
    <row r="239" spans="1:10" ht="33" customHeight="1">
      <c r="A239" s="8"/>
      <c r="B239" s="13" t="s">
        <v>207</v>
      </c>
      <c r="C239" s="25"/>
      <c r="D239" s="84">
        <v>4840</v>
      </c>
      <c r="E239" s="127">
        <f>D239</f>
        <v>4840</v>
      </c>
      <c r="F239" s="128">
        <f>E239*F2</f>
        <v>4114</v>
      </c>
      <c r="G239" s="125"/>
      <c r="H239" s="126"/>
      <c r="I239" s="129">
        <f>H239+F239</f>
        <v>4114</v>
      </c>
      <c r="J239" s="130">
        <f>D239-I239</f>
        <v>726</v>
      </c>
    </row>
    <row r="240" spans="1:10" ht="11.1" customHeight="1">
      <c r="A240" s="8"/>
      <c r="B240" s="4"/>
      <c r="C240" s="25"/>
      <c r="D240" s="84"/>
      <c r="E240" s="127"/>
      <c r="F240" s="128"/>
      <c r="G240" s="125"/>
      <c r="H240" s="126"/>
      <c r="I240" s="129"/>
      <c r="J240" s="130"/>
    </row>
    <row r="241" spans="1:10" ht="15">
      <c r="A241" s="8" t="s">
        <v>247</v>
      </c>
      <c r="B241" s="4" t="s">
        <v>124</v>
      </c>
      <c r="C241" s="25"/>
      <c r="D241" s="84"/>
      <c r="E241" s="127"/>
      <c r="F241" s="128"/>
      <c r="G241" s="125"/>
      <c r="H241" s="126"/>
      <c r="I241" s="129"/>
      <c r="J241" s="130"/>
    </row>
    <row r="242" spans="1:10" ht="28.5">
      <c r="A242" s="8"/>
      <c r="B242" s="1" t="s">
        <v>208</v>
      </c>
      <c r="C242" s="25"/>
      <c r="D242" s="84">
        <v>1668</v>
      </c>
      <c r="E242" s="127">
        <f>D242</f>
        <v>1668</v>
      </c>
      <c r="F242" s="128">
        <f>E242*F2</f>
        <v>1417.8</v>
      </c>
      <c r="G242" s="125"/>
      <c r="H242" s="126"/>
      <c r="I242" s="129">
        <f>H242+F242</f>
        <v>1417.8</v>
      </c>
      <c r="J242" s="130">
        <f>D242-I242</f>
        <v>250.20000000000005</v>
      </c>
    </row>
    <row r="243" spans="1:10" ht="11.1" customHeight="1" thickBot="1">
      <c r="A243" s="8"/>
      <c r="B243" s="4"/>
      <c r="C243" s="25"/>
      <c r="D243" s="113"/>
      <c r="E243" s="134"/>
      <c r="F243" s="135"/>
      <c r="G243" s="132"/>
      <c r="H243" s="133"/>
      <c r="I243" s="136"/>
      <c r="J243" s="137"/>
    </row>
    <row r="244" spans="1:10" ht="16.5" thickBot="1">
      <c r="A244" s="20"/>
      <c r="B244" s="72" t="s">
        <v>278</v>
      </c>
      <c r="C244" s="29"/>
      <c r="D244" s="99">
        <f>SUM(D222:D243)</f>
        <v>19312</v>
      </c>
      <c r="E244" s="99">
        <f>SUM(E222:E243)</f>
        <v>19312</v>
      </c>
      <c r="F244" s="101">
        <f>SUM(F222:F243)</f>
        <v>16415.2</v>
      </c>
      <c r="G244" s="99">
        <f t="shared" ref="G244:H244" si="15">SUM(G222:G243)</f>
        <v>0</v>
      </c>
      <c r="H244" s="100">
        <f t="shared" si="15"/>
        <v>0</v>
      </c>
      <c r="I244" s="270">
        <f t="shared" ref="I244" si="16">SUM(I222:I243)</f>
        <v>16415.2</v>
      </c>
      <c r="J244" s="272">
        <f t="shared" ref="J244" si="17">SUM(J222:J243)</f>
        <v>2896.8</v>
      </c>
    </row>
    <row r="245" spans="1:10" ht="15">
      <c r="A245" s="8"/>
      <c r="B245" s="4"/>
      <c r="C245" s="25"/>
      <c r="D245" s="84"/>
      <c r="E245" s="149"/>
      <c r="F245" s="150"/>
      <c r="G245" s="125"/>
      <c r="H245" s="148"/>
      <c r="I245" s="151"/>
      <c r="J245" s="152"/>
    </row>
    <row r="246" spans="1:10" ht="15.75">
      <c r="A246" s="2">
        <v>3.8</v>
      </c>
      <c r="B246" s="3" t="s">
        <v>10</v>
      </c>
      <c r="C246" s="25"/>
      <c r="D246" s="84"/>
      <c r="E246" s="127"/>
      <c r="F246" s="128"/>
      <c r="G246" s="125"/>
      <c r="H246" s="126"/>
      <c r="I246" s="129"/>
      <c r="J246" s="130"/>
    </row>
    <row r="247" spans="1:10" ht="15">
      <c r="A247" s="8"/>
      <c r="B247" s="4"/>
      <c r="C247" s="25"/>
      <c r="D247" s="84"/>
      <c r="E247" s="127"/>
      <c r="F247" s="128"/>
      <c r="G247" s="125"/>
      <c r="H247" s="126"/>
      <c r="I247" s="129"/>
      <c r="J247" s="130"/>
    </row>
    <row r="248" spans="1:10" ht="15">
      <c r="A248" s="8" t="s">
        <v>125</v>
      </c>
      <c r="B248" s="4" t="s">
        <v>126</v>
      </c>
      <c r="C248" s="25"/>
      <c r="D248" s="84"/>
      <c r="E248" s="127"/>
      <c r="F248" s="128"/>
      <c r="G248" s="125"/>
      <c r="H248" s="126"/>
      <c r="I248" s="129"/>
      <c r="J248" s="130"/>
    </row>
    <row r="249" spans="1:10" ht="33.950000000000003" customHeight="1">
      <c r="A249" s="8"/>
      <c r="B249" s="13" t="s">
        <v>209</v>
      </c>
      <c r="C249" s="25"/>
      <c r="D249" s="84">
        <v>2210</v>
      </c>
      <c r="E249" s="127">
        <f>D249</f>
        <v>2210</v>
      </c>
      <c r="F249" s="128">
        <f>E249*F2</f>
        <v>1878.5</v>
      </c>
      <c r="G249" s="125"/>
      <c r="H249" s="126"/>
      <c r="I249" s="129">
        <f>H249+F249</f>
        <v>1878.5</v>
      </c>
      <c r="J249" s="130">
        <f>D249-I249</f>
        <v>331.5</v>
      </c>
    </row>
    <row r="250" spans="1:10" ht="44.25">
      <c r="A250" s="8"/>
      <c r="B250" s="6" t="s">
        <v>251</v>
      </c>
      <c r="C250" s="25"/>
      <c r="D250" s="113"/>
      <c r="E250" s="127"/>
      <c r="F250" s="128"/>
      <c r="G250" s="125"/>
      <c r="H250" s="126"/>
      <c r="I250" s="129"/>
      <c r="J250" s="130"/>
    </row>
    <row r="251" spans="1:10" ht="35.1" customHeight="1">
      <c r="A251" s="17"/>
      <c r="B251" s="4" t="s">
        <v>252</v>
      </c>
      <c r="C251" s="59"/>
      <c r="D251" s="84">
        <v>600</v>
      </c>
      <c r="E251" s="84">
        <v>600</v>
      </c>
      <c r="F251" s="88">
        <f>E251*F2</f>
        <v>510</v>
      </c>
      <c r="G251" s="125"/>
      <c r="H251" s="126"/>
      <c r="I251" s="129">
        <f>H251+F251</f>
        <v>510</v>
      </c>
      <c r="J251" s="130">
        <f>D251-I251</f>
        <v>90</v>
      </c>
    </row>
    <row r="252" spans="1:10" ht="15">
      <c r="A252" s="17"/>
      <c r="B252" s="6" t="s">
        <v>215</v>
      </c>
      <c r="C252" s="63"/>
      <c r="D252" s="84">
        <v>90</v>
      </c>
      <c r="E252" s="84">
        <f>D252</f>
        <v>90</v>
      </c>
      <c r="F252" s="88">
        <f>E252*F2</f>
        <v>76.5</v>
      </c>
      <c r="G252" s="144"/>
      <c r="H252" s="120"/>
      <c r="I252" s="129">
        <f>H252+F252</f>
        <v>76.5</v>
      </c>
      <c r="J252" s="130">
        <f>D252-I252</f>
        <v>13.5</v>
      </c>
    </row>
    <row r="253" spans="1:10" ht="15">
      <c r="A253" s="17"/>
      <c r="B253" s="6" t="s">
        <v>253</v>
      </c>
      <c r="C253" s="63"/>
      <c r="D253" s="84">
        <v>1850</v>
      </c>
      <c r="E253" s="84">
        <f>D253</f>
        <v>1850</v>
      </c>
      <c r="F253" s="88">
        <f>E253*F2</f>
        <v>1572.5</v>
      </c>
      <c r="G253" s="144"/>
      <c r="H253" s="120"/>
      <c r="I253" s="129">
        <f>H253+F253</f>
        <v>1572.5</v>
      </c>
      <c r="J253" s="130">
        <f>D253-I253</f>
        <v>277.5</v>
      </c>
    </row>
    <row r="254" spans="1:10" ht="15">
      <c r="A254" s="17"/>
      <c r="B254" s="58"/>
      <c r="C254" s="60"/>
      <c r="D254" s="84"/>
      <c r="E254" s="84"/>
      <c r="F254" s="88"/>
      <c r="G254" s="125"/>
      <c r="H254" s="126"/>
      <c r="I254" s="89"/>
      <c r="J254" s="90"/>
    </row>
    <row r="255" spans="1:10" ht="15">
      <c r="A255" s="8" t="s">
        <v>254</v>
      </c>
      <c r="B255" s="39" t="s">
        <v>149</v>
      </c>
      <c r="C255" s="60"/>
      <c r="D255" s="84"/>
      <c r="E255" s="84"/>
      <c r="F255" s="88"/>
      <c r="G255" s="125"/>
      <c r="H255" s="126"/>
      <c r="I255" s="89"/>
      <c r="J255" s="90"/>
    </row>
    <row r="256" spans="1:10" ht="35.1" customHeight="1">
      <c r="A256" s="18"/>
      <c r="B256" s="19" t="s">
        <v>226</v>
      </c>
      <c r="C256" s="60"/>
      <c r="D256" s="84">
        <v>590</v>
      </c>
      <c r="E256" s="84">
        <v>590</v>
      </c>
      <c r="F256" s="88">
        <f>E256*F2</f>
        <v>501.5</v>
      </c>
      <c r="G256" s="125"/>
      <c r="H256" s="126"/>
      <c r="I256" s="129">
        <f>H256+F256</f>
        <v>501.5</v>
      </c>
      <c r="J256" s="130">
        <f>D256-I256</f>
        <v>88.5</v>
      </c>
    </row>
    <row r="257" spans="1:10" ht="15">
      <c r="A257" s="18"/>
      <c r="B257" s="19" t="s">
        <v>215</v>
      </c>
      <c r="C257" s="63"/>
      <c r="D257" s="84">
        <v>88.5</v>
      </c>
      <c r="E257" s="84">
        <f>D257</f>
        <v>88.5</v>
      </c>
      <c r="F257" s="88">
        <f>E257*F2</f>
        <v>75.224999999999994</v>
      </c>
      <c r="G257" s="144"/>
      <c r="H257" s="120"/>
      <c r="I257" s="129">
        <f>H257+F257</f>
        <v>75.224999999999994</v>
      </c>
      <c r="J257" s="130">
        <f>D257-I257</f>
        <v>13.275000000000006</v>
      </c>
    </row>
    <row r="258" spans="1:10" ht="15">
      <c r="A258" s="18"/>
      <c r="B258" s="61" t="s">
        <v>305</v>
      </c>
      <c r="C258" s="63"/>
      <c r="D258" s="127" t="s">
        <v>312</v>
      </c>
      <c r="E258" s="127"/>
      <c r="F258" s="88"/>
      <c r="G258" s="144"/>
      <c r="H258" s="120"/>
      <c r="I258" s="129"/>
      <c r="J258" s="130"/>
    </row>
    <row r="259" spans="1:10" s="275" customFormat="1" ht="15">
      <c r="A259" s="276"/>
      <c r="B259" s="277" t="s">
        <v>219</v>
      </c>
      <c r="C259" s="59"/>
      <c r="D259" s="127">
        <v>88</v>
      </c>
      <c r="E259" s="127">
        <f>D259</f>
        <v>88</v>
      </c>
      <c r="F259" s="128">
        <f>E259*F2</f>
        <v>74.8</v>
      </c>
      <c r="G259" s="125"/>
      <c r="H259" s="126"/>
      <c r="I259" s="129">
        <f>H259+F259</f>
        <v>74.8</v>
      </c>
      <c r="J259" s="130">
        <f>D259-I259</f>
        <v>13.200000000000003</v>
      </c>
    </row>
    <row r="260" spans="1:10" s="275" customFormat="1" ht="15">
      <c r="A260" s="276"/>
      <c r="B260" s="277" t="s">
        <v>220</v>
      </c>
      <c r="C260" s="59"/>
      <c r="D260" s="127">
        <v>68</v>
      </c>
      <c r="E260" s="127">
        <f>D260</f>
        <v>68</v>
      </c>
      <c r="F260" s="128">
        <f>E260*F2</f>
        <v>57.8</v>
      </c>
      <c r="G260" s="125"/>
      <c r="H260" s="126"/>
      <c r="I260" s="129">
        <f>H260+F260</f>
        <v>57.8</v>
      </c>
      <c r="J260" s="130">
        <f>D260-I260</f>
        <v>10.200000000000003</v>
      </c>
    </row>
    <row r="261" spans="1:10" ht="15">
      <c r="A261" s="18"/>
      <c r="B261" s="62"/>
      <c r="C261" s="64"/>
      <c r="D261" s="84"/>
      <c r="E261" s="84"/>
      <c r="F261" s="88"/>
      <c r="G261" s="144"/>
      <c r="H261" s="120"/>
      <c r="I261" s="89"/>
      <c r="J261" s="90"/>
    </row>
    <row r="262" spans="1:10" ht="15">
      <c r="A262" s="18" t="s">
        <v>255</v>
      </c>
      <c r="B262" s="40" t="s">
        <v>22</v>
      </c>
      <c r="C262" s="64"/>
      <c r="D262" s="84"/>
      <c r="E262" s="84"/>
      <c r="F262" s="88"/>
      <c r="G262" s="144"/>
      <c r="H262" s="120"/>
      <c r="I262" s="89"/>
      <c r="J262" s="90"/>
    </row>
    <row r="263" spans="1:10" ht="15">
      <c r="A263" s="18"/>
      <c r="B263" s="40" t="s">
        <v>256</v>
      </c>
      <c r="C263" s="64"/>
      <c r="D263" s="84">
        <v>400</v>
      </c>
      <c r="E263" s="84">
        <v>400</v>
      </c>
      <c r="F263" s="88">
        <f>E263*F2</f>
        <v>340</v>
      </c>
      <c r="G263" s="144"/>
      <c r="H263" s="120"/>
      <c r="I263" s="129">
        <f>H263+F263</f>
        <v>340</v>
      </c>
      <c r="J263" s="130">
        <f>D263-I263</f>
        <v>60</v>
      </c>
    </row>
    <row r="264" spans="1:10" ht="15">
      <c r="A264" s="18"/>
      <c r="B264" s="53" t="s">
        <v>215</v>
      </c>
      <c r="C264" s="63"/>
      <c r="D264" s="153">
        <v>60</v>
      </c>
      <c r="E264" s="153">
        <f>D264</f>
        <v>60</v>
      </c>
      <c r="F264" s="88">
        <f>E264*F2</f>
        <v>51</v>
      </c>
      <c r="G264" s="144"/>
      <c r="H264" s="147"/>
      <c r="I264" s="129">
        <f>H264+F264</f>
        <v>51</v>
      </c>
      <c r="J264" s="130">
        <f>D264-I264</f>
        <v>9</v>
      </c>
    </row>
    <row r="265" spans="1:10" ht="15">
      <c r="A265" s="18"/>
      <c r="B265" s="13" t="s">
        <v>227</v>
      </c>
      <c r="C265" s="63"/>
      <c r="D265" s="153">
        <v>90</v>
      </c>
      <c r="E265" s="153">
        <f>D265</f>
        <v>90</v>
      </c>
      <c r="F265" s="88">
        <f>E265*F2</f>
        <v>76.5</v>
      </c>
      <c r="G265" s="154"/>
      <c r="H265" s="155"/>
      <c r="I265" s="129">
        <f>H265+F265</f>
        <v>76.5</v>
      </c>
      <c r="J265" s="130">
        <f>D265-I265</f>
        <v>13.5</v>
      </c>
    </row>
    <row r="266" spans="1:10" ht="15.75" thickBot="1">
      <c r="A266" s="17"/>
      <c r="B266" s="58"/>
      <c r="C266" s="60"/>
      <c r="D266" s="113"/>
      <c r="E266" s="113"/>
      <c r="F266" s="116"/>
      <c r="G266" s="132"/>
      <c r="H266" s="133"/>
      <c r="I266" s="117"/>
      <c r="J266" s="118"/>
    </row>
    <row r="267" spans="1:10" ht="16.5" thickBot="1">
      <c r="A267" s="20"/>
      <c r="B267" s="72" t="s">
        <v>279</v>
      </c>
      <c r="C267" s="38"/>
      <c r="D267" s="99">
        <f>SUM(D249:D266)</f>
        <v>6134.5</v>
      </c>
      <c r="E267" s="99">
        <f>SUM(E249:E266)</f>
        <v>6134.5</v>
      </c>
      <c r="F267" s="100">
        <f>SUM(F249:F266)</f>
        <v>5214.3250000000007</v>
      </c>
      <c r="G267" s="99">
        <f t="shared" ref="G267:J267" si="18">SUM(G249:G266)</f>
        <v>0</v>
      </c>
      <c r="H267" s="100">
        <f t="shared" si="18"/>
        <v>0</v>
      </c>
      <c r="I267" s="270">
        <f t="shared" si="18"/>
        <v>5214.3250000000007</v>
      </c>
      <c r="J267" s="272">
        <f t="shared" si="18"/>
        <v>920.17500000000007</v>
      </c>
    </row>
    <row r="268" spans="1:10" ht="15">
      <c r="A268" s="8"/>
      <c r="B268" s="4"/>
      <c r="C268" s="25"/>
      <c r="D268" s="102"/>
      <c r="E268" s="140"/>
      <c r="F268" s="141"/>
      <c r="G268" s="138"/>
      <c r="H268" s="139"/>
      <c r="I268" s="142"/>
      <c r="J268" s="143"/>
    </row>
    <row r="269" spans="1:10" ht="15.75">
      <c r="A269" s="2">
        <v>3.9</v>
      </c>
      <c r="B269" s="3" t="s">
        <v>23</v>
      </c>
      <c r="C269" s="25"/>
      <c r="D269" s="84"/>
      <c r="E269" s="127"/>
      <c r="F269" s="128"/>
      <c r="G269" s="125"/>
      <c r="H269" s="126"/>
      <c r="I269" s="129"/>
      <c r="J269" s="130"/>
    </row>
    <row r="270" spans="1:10" ht="15">
      <c r="A270" s="8"/>
      <c r="B270" s="4"/>
      <c r="C270" s="25"/>
      <c r="D270" s="84"/>
      <c r="E270" s="127"/>
      <c r="F270" s="128"/>
      <c r="G270" s="125"/>
      <c r="H270" s="126"/>
      <c r="I270" s="129"/>
      <c r="J270" s="130"/>
    </row>
    <row r="271" spans="1:10" ht="15">
      <c r="A271" s="8" t="s">
        <v>127</v>
      </c>
      <c r="B271" s="4" t="s">
        <v>128</v>
      </c>
      <c r="C271" s="25"/>
      <c r="D271" s="84"/>
      <c r="E271" s="127"/>
      <c r="F271" s="128"/>
      <c r="G271" s="125"/>
      <c r="H271" s="126"/>
      <c r="I271" s="129"/>
      <c r="J271" s="130"/>
    </row>
    <row r="272" spans="1:10" ht="48.95" customHeight="1">
      <c r="A272" s="24"/>
      <c r="B272" s="1" t="s">
        <v>257</v>
      </c>
      <c r="C272" s="31"/>
      <c r="D272" s="84">
        <v>3000</v>
      </c>
      <c r="E272" s="84">
        <v>3000</v>
      </c>
      <c r="F272" s="88">
        <f>E272*F2</f>
        <v>2550</v>
      </c>
      <c r="G272" s="84"/>
      <c r="H272" s="88"/>
      <c r="I272" s="129">
        <f>H272+F272</f>
        <v>2550</v>
      </c>
      <c r="J272" s="130">
        <f>D272-I272</f>
        <v>450</v>
      </c>
    </row>
    <row r="273" spans="1:10" ht="15">
      <c r="A273" s="24"/>
      <c r="B273" s="6" t="s">
        <v>215</v>
      </c>
      <c r="C273" s="25"/>
      <c r="D273" s="84">
        <v>450</v>
      </c>
      <c r="E273" s="84">
        <f>D273</f>
        <v>450</v>
      </c>
      <c r="F273" s="88">
        <f>E273*F2</f>
        <v>382.5</v>
      </c>
      <c r="G273" s="84"/>
      <c r="H273" s="88"/>
      <c r="I273" s="129">
        <f>H273+F273</f>
        <v>382.5</v>
      </c>
      <c r="J273" s="130">
        <f>D273-I273</f>
        <v>67.5</v>
      </c>
    </row>
    <row r="274" spans="1:10" ht="15">
      <c r="A274" s="24"/>
      <c r="B274" s="6" t="s">
        <v>216</v>
      </c>
      <c r="C274" s="25"/>
      <c r="D274" s="84">
        <v>300</v>
      </c>
      <c r="E274" s="84">
        <f>D274</f>
        <v>300</v>
      </c>
      <c r="F274" s="88">
        <f>E274*F2</f>
        <v>255</v>
      </c>
      <c r="G274" s="84"/>
      <c r="H274" s="88"/>
      <c r="I274" s="129">
        <f>H274+F274</f>
        <v>255</v>
      </c>
      <c r="J274" s="130">
        <f>D274-I274</f>
        <v>45</v>
      </c>
    </row>
    <row r="275" spans="1:10" ht="15">
      <c r="A275" s="24"/>
      <c r="B275" s="6"/>
      <c r="C275" s="25"/>
      <c r="D275" s="84"/>
      <c r="E275" s="84"/>
      <c r="F275" s="88"/>
      <c r="G275" s="125"/>
      <c r="H275" s="126"/>
      <c r="I275" s="89"/>
      <c r="J275" s="90"/>
    </row>
    <row r="276" spans="1:10" ht="15">
      <c r="A276" s="8" t="s">
        <v>129</v>
      </c>
      <c r="B276" s="4" t="s">
        <v>130</v>
      </c>
      <c r="C276" s="25"/>
      <c r="D276" s="84"/>
      <c r="E276" s="84"/>
      <c r="F276" s="88"/>
      <c r="G276" s="125"/>
      <c r="H276" s="126"/>
      <c r="I276" s="89"/>
      <c r="J276" s="90"/>
    </row>
    <row r="277" spans="1:10" ht="50.1" customHeight="1">
      <c r="A277" s="8"/>
      <c r="B277" s="6" t="s">
        <v>258</v>
      </c>
      <c r="C277" s="25"/>
      <c r="D277" s="84">
        <v>2690</v>
      </c>
      <c r="E277" s="84">
        <v>2690</v>
      </c>
      <c r="F277" s="88">
        <f>E277*F2</f>
        <v>2286.5</v>
      </c>
      <c r="G277" s="125"/>
      <c r="H277" s="126"/>
      <c r="I277" s="129">
        <f>H277+F277</f>
        <v>2286.5</v>
      </c>
      <c r="J277" s="130">
        <f>D277-I277</f>
        <v>403.5</v>
      </c>
    </row>
    <row r="278" spans="1:10" ht="14.25" customHeight="1">
      <c r="A278" s="8"/>
      <c r="B278" s="6" t="s">
        <v>215</v>
      </c>
      <c r="C278" s="25"/>
      <c r="D278" s="84">
        <v>403.5</v>
      </c>
      <c r="E278" s="84">
        <f>D278</f>
        <v>403.5</v>
      </c>
      <c r="F278" s="88">
        <f>E278*F2</f>
        <v>342.97499999999997</v>
      </c>
      <c r="G278" s="125"/>
      <c r="H278" s="126"/>
      <c r="I278" s="129">
        <f>H278+F278</f>
        <v>342.97499999999997</v>
      </c>
      <c r="J278" s="130">
        <f>D278-I278</f>
        <v>60.525000000000034</v>
      </c>
    </row>
    <row r="279" spans="1:10" ht="14.25" customHeight="1">
      <c r="A279" s="8"/>
      <c r="B279" s="6" t="s">
        <v>216</v>
      </c>
      <c r="C279" s="25"/>
      <c r="D279" s="84">
        <v>2690</v>
      </c>
      <c r="E279" s="84">
        <f>D279</f>
        <v>2690</v>
      </c>
      <c r="F279" s="88">
        <f>E279*F2</f>
        <v>2286.5</v>
      </c>
      <c r="G279" s="125"/>
      <c r="H279" s="126"/>
      <c r="I279" s="129">
        <f>H279+F279</f>
        <v>2286.5</v>
      </c>
      <c r="J279" s="130">
        <f>D279-I279</f>
        <v>403.5</v>
      </c>
    </row>
    <row r="280" spans="1:10" ht="14.25" customHeight="1">
      <c r="A280" s="8"/>
      <c r="B280" s="6"/>
      <c r="C280" s="25"/>
      <c r="D280" s="84"/>
      <c r="E280" s="84"/>
      <c r="F280" s="88"/>
      <c r="G280" s="125"/>
      <c r="H280" s="126"/>
      <c r="I280" s="89"/>
      <c r="J280" s="90"/>
    </row>
    <row r="281" spans="1:10" ht="15">
      <c r="A281" s="8" t="s">
        <v>131</v>
      </c>
      <c r="B281" s="4" t="s">
        <v>132</v>
      </c>
      <c r="C281" s="25"/>
      <c r="D281" s="84"/>
      <c r="E281" s="84"/>
      <c r="F281" s="88"/>
      <c r="G281" s="125"/>
      <c r="H281" s="126"/>
      <c r="I281" s="89"/>
      <c r="J281" s="90"/>
    </row>
    <row r="282" spans="1:10" ht="28.5">
      <c r="A282" s="8"/>
      <c r="B282" s="14" t="s">
        <v>218</v>
      </c>
      <c r="C282" s="25"/>
      <c r="D282" s="84">
        <v>1900</v>
      </c>
      <c r="E282" s="84">
        <f>D282</f>
        <v>1900</v>
      </c>
      <c r="F282" s="88">
        <f>E282*F2</f>
        <v>1615</v>
      </c>
      <c r="G282" s="125"/>
      <c r="H282" s="126"/>
      <c r="I282" s="129">
        <f>H282+F282</f>
        <v>1615</v>
      </c>
      <c r="J282" s="130">
        <f>D282-I282</f>
        <v>285</v>
      </c>
    </row>
    <row r="283" spans="1:10" ht="33.950000000000003" customHeight="1">
      <c r="A283" s="8"/>
      <c r="B283" s="1" t="s">
        <v>224</v>
      </c>
      <c r="C283" s="25"/>
      <c r="D283" s="84">
        <v>2300</v>
      </c>
      <c r="E283" s="84">
        <v>2300</v>
      </c>
      <c r="F283" s="88">
        <f>E283*F2</f>
        <v>1955</v>
      </c>
      <c r="G283" s="125"/>
      <c r="H283" s="126"/>
      <c r="I283" s="129">
        <f>H283+F283</f>
        <v>1955</v>
      </c>
      <c r="J283" s="130">
        <f>D283-I283</f>
        <v>345</v>
      </c>
    </row>
    <row r="284" spans="1:10" ht="15">
      <c r="A284" s="24"/>
      <c r="B284" s="6" t="s">
        <v>215</v>
      </c>
      <c r="C284" s="25"/>
      <c r="D284" s="84">
        <v>345</v>
      </c>
      <c r="E284" s="84">
        <f>D284</f>
        <v>345</v>
      </c>
      <c r="F284" s="88">
        <f>E284*F2</f>
        <v>293.25</v>
      </c>
      <c r="G284" s="125"/>
      <c r="H284" s="126"/>
      <c r="I284" s="129">
        <f>H284+F284</f>
        <v>293.25</v>
      </c>
      <c r="J284" s="130">
        <f>D284-I284</f>
        <v>51.75</v>
      </c>
    </row>
    <row r="285" spans="1:10" ht="15">
      <c r="A285" s="24"/>
      <c r="B285" s="6" t="s">
        <v>216</v>
      </c>
      <c r="C285" s="25"/>
      <c r="D285" s="84">
        <v>190</v>
      </c>
      <c r="E285" s="84">
        <f>D285</f>
        <v>190</v>
      </c>
      <c r="F285" s="88">
        <f>E285*F2</f>
        <v>161.5</v>
      </c>
      <c r="G285" s="125"/>
      <c r="H285" s="126"/>
      <c r="I285" s="129">
        <f>H285+F285</f>
        <v>161.5</v>
      </c>
      <c r="J285" s="130">
        <f>D285-I285</f>
        <v>28.5</v>
      </c>
    </row>
    <row r="286" spans="1:10" ht="15.75" thickBot="1">
      <c r="A286" s="8"/>
      <c r="B286" s="4"/>
      <c r="C286" s="25"/>
      <c r="D286" s="113"/>
      <c r="E286" s="113"/>
      <c r="F286" s="116"/>
      <c r="G286" s="132"/>
      <c r="H286" s="133"/>
      <c r="I286" s="117"/>
      <c r="J286" s="118"/>
    </row>
    <row r="287" spans="1:10" ht="16.5" thickBot="1">
      <c r="A287" s="20"/>
      <c r="B287" s="72" t="s">
        <v>280</v>
      </c>
      <c r="C287" s="29"/>
      <c r="D287" s="99">
        <f>SUM(D270:D286)</f>
        <v>14268.5</v>
      </c>
      <c r="E287" s="99">
        <f>SUM(E270:E286)</f>
        <v>14268.5</v>
      </c>
      <c r="F287" s="100">
        <f>SUM(F270:F286)</f>
        <v>12128.225</v>
      </c>
      <c r="G287" s="99">
        <f t="shared" ref="G287:J287" si="19">SUM(G270:G286)</f>
        <v>0</v>
      </c>
      <c r="H287" s="100">
        <f t="shared" si="19"/>
        <v>0</v>
      </c>
      <c r="I287" s="270">
        <f t="shared" si="19"/>
        <v>12128.225</v>
      </c>
      <c r="J287" s="272">
        <f t="shared" si="19"/>
        <v>2140.2750000000001</v>
      </c>
    </row>
    <row r="288" spans="1:10" ht="15">
      <c r="A288" s="8"/>
      <c r="B288" s="4"/>
      <c r="C288" s="25"/>
      <c r="D288" s="84"/>
      <c r="E288" s="158"/>
      <c r="F288" s="159"/>
      <c r="G288" s="156"/>
      <c r="H288" s="157"/>
      <c r="I288" s="160"/>
      <c r="J288" s="161"/>
    </row>
    <row r="289" spans="1:10" ht="15.75">
      <c r="A289" s="22">
        <v>3.1</v>
      </c>
      <c r="B289" s="3" t="s">
        <v>133</v>
      </c>
      <c r="C289" s="25"/>
      <c r="D289" s="84"/>
      <c r="E289" s="127"/>
      <c r="F289" s="128"/>
      <c r="G289" s="125"/>
      <c r="H289" s="126"/>
      <c r="I289" s="129"/>
      <c r="J289" s="130"/>
    </row>
    <row r="290" spans="1:10" ht="15">
      <c r="A290" s="8"/>
      <c r="B290" s="4"/>
      <c r="C290" s="25"/>
      <c r="D290" s="84"/>
      <c r="E290" s="127"/>
      <c r="F290" s="128"/>
      <c r="G290" s="125"/>
      <c r="H290" s="126"/>
      <c r="I290" s="129"/>
      <c r="J290" s="130"/>
    </row>
    <row r="291" spans="1:10" ht="15">
      <c r="A291" s="8" t="s">
        <v>134</v>
      </c>
      <c r="B291" s="4" t="s">
        <v>150</v>
      </c>
      <c r="C291" s="25"/>
      <c r="D291" s="84"/>
      <c r="E291" s="127"/>
      <c r="F291" s="128"/>
      <c r="G291" s="125"/>
      <c r="H291" s="126"/>
      <c r="I291" s="129"/>
      <c r="J291" s="130"/>
    </row>
    <row r="292" spans="1:10" ht="15">
      <c r="A292" s="8"/>
      <c r="B292" s="13" t="s">
        <v>210</v>
      </c>
      <c r="C292" s="25"/>
      <c r="D292" s="84">
        <v>1260</v>
      </c>
      <c r="E292" s="127">
        <f>D292</f>
        <v>1260</v>
      </c>
      <c r="F292" s="128">
        <f>E292*F2</f>
        <v>1071</v>
      </c>
      <c r="G292" s="127"/>
      <c r="H292" s="128"/>
      <c r="I292" s="129">
        <f>H292+F292</f>
        <v>1071</v>
      </c>
      <c r="J292" s="130">
        <f>D292-I292</f>
        <v>189</v>
      </c>
    </row>
    <row r="293" spans="1:10" ht="15">
      <c r="A293" s="8"/>
      <c r="B293" s="4"/>
      <c r="C293" s="25"/>
      <c r="D293" s="84"/>
      <c r="E293" s="84"/>
      <c r="F293" s="88"/>
      <c r="G293" s="125"/>
      <c r="H293" s="126"/>
      <c r="I293" s="89"/>
      <c r="J293" s="90"/>
    </row>
    <row r="294" spans="1:10" ht="15">
      <c r="A294" s="8" t="s">
        <v>135</v>
      </c>
      <c r="B294" s="4" t="s">
        <v>259</v>
      </c>
      <c r="C294" s="25"/>
      <c r="D294" s="84"/>
      <c r="E294" s="84"/>
      <c r="F294" s="88"/>
      <c r="G294" s="125"/>
      <c r="H294" s="126"/>
      <c r="I294" s="89"/>
      <c r="J294" s="90"/>
    </row>
    <row r="295" spans="1:10" ht="15">
      <c r="A295" s="8"/>
      <c r="B295" s="6" t="s">
        <v>260</v>
      </c>
      <c r="C295" s="25"/>
      <c r="D295" s="84"/>
      <c r="E295" s="84"/>
      <c r="F295" s="88"/>
      <c r="G295" s="125"/>
      <c r="H295" s="126"/>
      <c r="I295" s="89"/>
      <c r="J295" s="90"/>
    </row>
    <row r="296" spans="1:10" ht="15">
      <c r="A296" s="8"/>
      <c r="B296" s="4"/>
      <c r="C296" s="25"/>
      <c r="D296" s="84"/>
      <c r="E296" s="84"/>
      <c r="F296" s="88"/>
      <c r="G296" s="125"/>
      <c r="H296" s="126"/>
      <c r="I296" s="89"/>
      <c r="J296" s="90"/>
    </row>
    <row r="297" spans="1:10" ht="15">
      <c r="A297" s="8" t="s">
        <v>136</v>
      </c>
      <c r="B297" s="4" t="s">
        <v>211</v>
      </c>
      <c r="C297" s="25"/>
      <c r="D297" s="84"/>
      <c r="E297" s="84"/>
      <c r="F297" s="88"/>
      <c r="G297" s="125"/>
      <c r="H297" s="126"/>
      <c r="I297" s="89"/>
      <c r="J297" s="90"/>
    </row>
    <row r="298" spans="1:10" ht="33" customHeight="1">
      <c r="A298" s="8"/>
      <c r="B298" s="13" t="s">
        <v>261</v>
      </c>
      <c r="C298" s="25"/>
      <c r="D298" s="84">
        <v>1896</v>
      </c>
      <c r="E298" s="84">
        <f>D298</f>
        <v>1896</v>
      </c>
      <c r="F298" s="88">
        <f>E298*F2</f>
        <v>1611.6</v>
      </c>
      <c r="G298" s="125"/>
      <c r="H298" s="126"/>
      <c r="I298" s="129">
        <f>H298+F298</f>
        <v>1611.6</v>
      </c>
      <c r="J298" s="130">
        <f>D298-I298</f>
        <v>284.40000000000009</v>
      </c>
    </row>
    <row r="299" spans="1:10" ht="15">
      <c r="A299" s="8"/>
      <c r="B299" s="4"/>
      <c r="C299" s="25"/>
      <c r="D299" s="84"/>
      <c r="E299" s="127"/>
      <c r="F299" s="128"/>
      <c r="G299" s="125"/>
      <c r="H299" s="126"/>
      <c r="I299" s="129"/>
      <c r="J299" s="130"/>
    </row>
    <row r="300" spans="1:10" ht="15">
      <c r="A300" s="8" t="s">
        <v>138</v>
      </c>
      <c r="B300" s="4" t="s">
        <v>137</v>
      </c>
      <c r="C300" s="25"/>
      <c r="D300" s="84"/>
      <c r="E300" s="127"/>
      <c r="F300" s="128"/>
      <c r="G300" s="125"/>
      <c r="H300" s="126"/>
      <c r="I300" s="129"/>
      <c r="J300" s="130"/>
    </row>
    <row r="301" spans="1:10" ht="48" customHeight="1">
      <c r="A301" s="8"/>
      <c r="B301" s="14" t="s">
        <v>212</v>
      </c>
      <c r="C301" s="25"/>
      <c r="D301" s="84">
        <v>1340</v>
      </c>
      <c r="E301" s="125">
        <f>D301</f>
        <v>1340</v>
      </c>
      <c r="F301" s="126">
        <f>E301*F2</f>
        <v>1139</v>
      </c>
      <c r="G301" s="125"/>
      <c r="H301" s="126"/>
      <c r="I301" s="129">
        <f>H301+F301</f>
        <v>1139</v>
      </c>
      <c r="J301" s="130">
        <f>D301-I301</f>
        <v>201</v>
      </c>
    </row>
    <row r="302" spans="1:10" ht="15">
      <c r="A302" s="8"/>
      <c r="B302" s="4"/>
      <c r="C302" s="25"/>
      <c r="D302" s="84"/>
      <c r="E302" s="127"/>
      <c r="F302" s="128"/>
      <c r="G302" s="125"/>
      <c r="H302" s="126"/>
      <c r="I302" s="129"/>
      <c r="J302" s="130"/>
    </row>
    <row r="303" spans="1:10" ht="15">
      <c r="A303" s="8" t="s">
        <v>145</v>
      </c>
      <c r="B303" s="4" t="s">
        <v>139</v>
      </c>
      <c r="C303" s="25"/>
      <c r="D303" s="84"/>
      <c r="E303" s="127"/>
      <c r="F303" s="128"/>
      <c r="G303" s="125"/>
      <c r="H303" s="126"/>
      <c r="I303" s="129"/>
      <c r="J303" s="130"/>
    </row>
    <row r="304" spans="1:10" ht="15">
      <c r="A304" s="8"/>
      <c r="B304" s="14" t="s">
        <v>140</v>
      </c>
      <c r="C304" s="25"/>
      <c r="D304" s="84"/>
      <c r="E304" s="127"/>
      <c r="F304" s="128"/>
      <c r="G304" s="125"/>
      <c r="H304" s="126"/>
      <c r="I304" s="129"/>
      <c r="J304" s="130"/>
    </row>
    <row r="305" spans="1:10" ht="15">
      <c r="A305" s="8"/>
      <c r="B305" s="263" t="s">
        <v>141</v>
      </c>
      <c r="C305" s="25"/>
      <c r="D305" s="127">
        <v>220</v>
      </c>
      <c r="E305" s="127">
        <f>D305</f>
        <v>220</v>
      </c>
      <c r="F305" s="128">
        <f>E305*F2</f>
        <v>187</v>
      </c>
      <c r="G305" s="127"/>
      <c r="H305" s="128"/>
      <c r="I305" s="129">
        <f>H305+F305</f>
        <v>187</v>
      </c>
      <c r="J305" s="130">
        <f>D305-I305</f>
        <v>33</v>
      </c>
    </row>
    <row r="306" spans="1:10" ht="15">
      <c r="A306" s="8"/>
      <c r="B306" s="14" t="s">
        <v>143</v>
      </c>
      <c r="C306" s="25"/>
      <c r="D306" s="84">
        <v>660</v>
      </c>
      <c r="E306" s="127">
        <f>D306</f>
        <v>660</v>
      </c>
      <c r="F306" s="128">
        <f>E306*F2</f>
        <v>561</v>
      </c>
      <c r="G306" s="125"/>
      <c r="H306" s="126"/>
      <c r="I306" s="129">
        <f>H306+F306</f>
        <v>561</v>
      </c>
      <c r="J306" s="130">
        <f>D306-I306</f>
        <v>99</v>
      </c>
    </row>
    <row r="307" spans="1:10" ht="32.1" customHeight="1">
      <c r="A307" s="261"/>
      <c r="B307" s="263" t="s">
        <v>142</v>
      </c>
      <c r="C307" s="25"/>
      <c r="D307" s="127">
        <v>310</v>
      </c>
      <c r="E307" s="127"/>
      <c r="F307" s="128"/>
      <c r="G307" s="125">
        <v>310</v>
      </c>
      <c r="H307" s="126">
        <f>G307*H2</f>
        <v>186</v>
      </c>
      <c r="I307" s="129">
        <f>H307+F307</f>
        <v>186</v>
      </c>
      <c r="J307" s="130">
        <f>D307-I307</f>
        <v>124</v>
      </c>
    </row>
    <row r="308" spans="1:10" ht="59.1" customHeight="1">
      <c r="A308" s="8"/>
      <c r="B308" s="13" t="s">
        <v>144</v>
      </c>
      <c r="C308" s="25"/>
      <c r="D308" s="84">
        <v>1288</v>
      </c>
      <c r="E308" s="127">
        <f>D308/2</f>
        <v>644</v>
      </c>
      <c r="F308" s="128">
        <f>E308*F2</f>
        <v>547.4</v>
      </c>
      <c r="G308" s="125">
        <f>D308/2</f>
        <v>644</v>
      </c>
      <c r="H308" s="126">
        <f>G308*H2</f>
        <v>386.4</v>
      </c>
      <c r="I308" s="129">
        <f>H308+F308</f>
        <v>933.8</v>
      </c>
      <c r="J308" s="130">
        <f>D308-I308</f>
        <v>354.20000000000005</v>
      </c>
    </row>
    <row r="309" spans="1:10" ht="15">
      <c r="A309" s="8"/>
      <c r="B309" s="4"/>
      <c r="C309" s="25"/>
      <c r="D309" s="84"/>
      <c r="E309" s="127"/>
      <c r="F309" s="128"/>
      <c r="G309" s="125"/>
      <c r="H309" s="126"/>
      <c r="I309" s="129"/>
      <c r="J309" s="130"/>
    </row>
    <row r="310" spans="1:10" ht="15">
      <c r="A310" s="8" t="s">
        <v>148</v>
      </c>
      <c r="B310" s="4" t="s">
        <v>146</v>
      </c>
      <c r="C310" s="25"/>
      <c r="D310" s="84"/>
      <c r="E310" s="127"/>
      <c r="F310" s="128"/>
      <c r="G310" s="125"/>
      <c r="H310" s="126"/>
      <c r="I310" s="129"/>
      <c r="J310" s="130"/>
    </row>
    <row r="311" spans="1:10" ht="28.5">
      <c r="A311" s="8"/>
      <c r="B311" s="13" t="s">
        <v>147</v>
      </c>
      <c r="C311" s="25"/>
      <c r="D311" s="84">
        <v>888</v>
      </c>
      <c r="E311" s="127"/>
      <c r="F311" s="128"/>
      <c r="G311" s="125">
        <f>D311</f>
        <v>888</v>
      </c>
      <c r="H311" s="126">
        <f>G311*H2</f>
        <v>532.79999999999995</v>
      </c>
      <c r="I311" s="129">
        <f>H311+F311</f>
        <v>532.79999999999995</v>
      </c>
      <c r="J311" s="130">
        <f>D311-I311</f>
        <v>355.20000000000005</v>
      </c>
    </row>
    <row r="312" spans="1:10" ht="15.75" thickBot="1">
      <c r="A312" s="8"/>
      <c r="B312" s="4"/>
      <c r="C312" s="25"/>
      <c r="D312" s="84"/>
      <c r="E312" s="127"/>
      <c r="F312" s="128"/>
      <c r="G312" s="125"/>
      <c r="H312" s="126"/>
      <c r="I312" s="129"/>
      <c r="J312" s="130"/>
    </row>
    <row r="313" spans="1:10" ht="16.5" thickBot="1">
      <c r="A313" s="37"/>
      <c r="B313" s="79" t="s">
        <v>281</v>
      </c>
      <c r="C313" s="38"/>
      <c r="D313" s="99">
        <f>SUM(D289:D312)</f>
        <v>7862</v>
      </c>
      <c r="E313" s="98">
        <f>SUM(E292:E312)</f>
        <v>6020</v>
      </c>
      <c r="F313" s="101">
        <f>SUM(F292:F312)</f>
        <v>5117</v>
      </c>
      <c r="G313" s="98">
        <f>SUM(G292:G312)</f>
        <v>1842</v>
      </c>
      <c r="H313" s="101">
        <f t="shared" ref="H313:J313" si="20">SUM(H292:H312)</f>
        <v>1105.1999999999998</v>
      </c>
      <c r="I313" s="270">
        <f t="shared" si="20"/>
        <v>6222.2000000000007</v>
      </c>
      <c r="J313" s="272">
        <f t="shared" si="20"/>
        <v>1639.8000000000002</v>
      </c>
    </row>
    <row r="314" spans="1:10" ht="15">
      <c r="A314" s="8"/>
      <c r="B314" s="4"/>
      <c r="C314" s="25"/>
      <c r="D314" s="84"/>
      <c r="E314" s="158"/>
      <c r="F314" s="159"/>
      <c r="G314" s="156"/>
      <c r="H314" s="157"/>
      <c r="I314" s="160"/>
      <c r="J314" s="161"/>
    </row>
    <row r="315" spans="1:10" ht="15.75">
      <c r="A315" s="22" t="s">
        <v>151</v>
      </c>
      <c r="B315" s="3" t="s">
        <v>152</v>
      </c>
      <c r="C315" s="25"/>
      <c r="D315" s="84"/>
      <c r="E315" s="127"/>
      <c r="F315" s="128"/>
      <c r="G315" s="125"/>
      <c r="H315" s="126"/>
      <c r="I315" s="129"/>
      <c r="J315" s="130"/>
    </row>
    <row r="316" spans="1:10" ht="15">
      <c r="A316" s="8"/>
      <c r="B316" s="4"/>
      <c r="C316" s="25"/>
      <c r="D316" s="84"/>
      <c r="E316" s="127"/>
      <c r="F316" s="128"/>
      <c r="G316" s="125"/>
      <c r="H316" s="126"/>
      <c r="I316" s="129"/>
      <c r="J316" s="130"/>
    </row>
    <row r="317" spans="1:10" ht="15">
      <c r="A317" s="8" t="s">
        <v>153</v>
      </c>
      <c r="B317" s="4" t="s">
        <v>154</v>
      </c>
      <c r="C317" s="25"/>
      <c r="D317" s="84"/>
      <c r="E317" s="127"/>
      <c r="F317" s="128"/>
      <c r="G317" s="125"/>
      <c r="H317" s="126"/>
      <c r="I317" s="129"/>
      <c r="J317" s="130"/>
    </row>
    <row r="318" spans="1:10" ht="57">
      <c r="A318" s="8"/>
      <c r="B318" s="13" t="s">
        <v>213</v>
      </c>
      <c r="C318" s="25"/>
      <c r="D318" s="84">
        <v>2244</v>
      </c>
      <c r="E318" s="127"/>
      <c r="F318" s="128"/>
      <c r="G318" s="125">
        <f>D318</f>
        <v>2244</v>
      </c>
      <c r="H318" s="126">
        <f>G318*H2</f>
        <v>1346.3999999999999</v>
      </c>
      <c r="I318" s="129">
        <f>H318+F318</f>
        <v>1346.3999999999999</v>
      </c>
      <c r="J318" s="130">
        <f>D318-I318</f>
        <v>897.60000000000014</v>
      </c>
    </row>
    <row r="319" spans="1:10" ht="15">
      <c r="A319" s="8"/>
      <c r="B319" s="4"/>
      <c r="C319" s="25"/>
      <c r="D319" s="84"/>
      <c r="E319" s="127"/>
      <c r="F319" s="128"/>
      <c r="G319" s="125"/>
      <c r="H319" s="126"/>
      <c r="I319" s="129"/>
      <c r="J319" s="130"/>
    </row>
    <row r="320" spans="1:10" ht="15">
      <c r="A320" s="8" t="s">
        <v>155</v>
      </c>
      <c r="B320" s="4" t="s">
        <v>156</v>
      </c>
      <c r="C320" s="25"/>
      <c r="D320" s="84"/>
      <c r="E320" s="127"/>
      <c r="F320" s="128"/>
      <c r="G320" s="125"/>
      <c r="H320" s="126"/>
      <c r="I320" s="129"/>
      <c r="J320" s="130"/>
    </row>
    <row r="321" spans="1:10" ht="62.1" customHeight="1">
      <c r="A321" s="8"/>
      <c r="B321" s="14" t="s">
        <v>262</v>
      </c>
      <c r="C321" s="25"/>
      <c r="D321" s="84"/>
      <c r="E321" s="127"/>
      <c r="F321" s="128"/>
      <c r="G321" s="125"/>
      <c r="H321" s="126"/>
      <c r="I321" s="129"/>
      <c r="J321" s="130"/>
    </row>
    <row r="322" spans="1:10" ht="36" customHeight="1">
      <c r="A322" s="8"/>
      <c r="B322" s="21" t="s">
        <v>225</v>
      </c>
      <c r="C322" s="25"/>
      <c r="D322" s="84">
        <v>450</v>
      </c>
      <c r="E322" s="84">
        <v>450</v>
      </c>
      <c r="F322" s="88">
        <f>E322*F2</f>
        <v>382.5</v>
      </c>
      <c r="G322" s="125"/>
      <c r="H322" s="126"/>
      <c r="I322" s="129">
        <f>H322+F322</f>
        <v>382.5</v>
      </c>
      <c r="J322" s="130">
        <f>D322-I322</f>
        <v>67.5</v>
      </c>
    </row>
    <row r="323" spans="1:10" ht="15">
      <c r="A323" s="8"/>
      <c r="B323" s="21" t="s">
        <v>215</v>
      </c>
      <c r="C323" s="25"/>
      <c r="D323" s="84">
        <v>67.5</v>
      </c>
      <c r="E323" s="84">
        <f>D323</f>
        <v>67.5</v>
      </c>
      <c r="F323" s="88">
        <f>E323*F2</f>
        <v>57.375</v>
      </c>
      <c r="G323" s="125"/>
      <c r="H323" s="126"/>
      <c r="I323" s="129">
        <f>H323+F323</f>
        <v>57.375</v>
      </c>
      <c r="J323" s="130">
        <f>D323-I323</f>
        <v>10.125</v>
      </c>
    </row>
    <row r="324" spans="1:10" ht="15">
      <c r="A324" s="8"/>
      <c r="B324" s="1" t="s">
        <v>246</v>
      </c>
      <c r="C324" s="25"/>
      <c r="D324" s="84">
        <v>220</v>
      </c>
      <c r="E324" s="84">
        <f>D324</f>
        <v>220</v>
      </c>
      <c r="F324" s="88">
        <f>E324*F2</f>
        <v>187</v>
      </c>
      <c r="G324" s="125"/>
      <c r="H324" s="126"/>
      <c r="I324" s="129">
        <f>H324+F324</f>
        <v>187</v>
      </c>
      <c r="J324" s="130">
        <f>D324-I324</f>
        <v>33</v>
      </c>
    </row>
    <row r="325" spans="1:10" ht="15">
      <c r="A325" s="8"/>
      <c r="B325" s="4"/>
      <c r="C325" s="25"/>
      <c r="D325" s="84"/>
      <c r="E325" s="127"/>
      <c r="F325" s="128"/>
      <c r="G325" s="125"/>
      <c r="H325" s="126"/>
      <c r="I325" s="129"/>
      <c r="J325" s="130"/>
    </row>
    <row r="326" spans="1:10" ht="15">
      <c r="A326" s="8" t="s">
        <v>157</v>
      </c>
      <c r="B326" s="4" t="s">
        <v>158</v>
      </c>
      <c r="C326" s="25"/>
      <c r="D326" s="84"/>
      <c r="E326" s="127"/>
      <c r="F326" s="128"/>
      <c r="G326" s="125"/>
      <c r="H326" s="126"/>
      <c r="I326" s="129"/>
      <c r="J326" s="130"/>
    </row>
    <row r="327" spans="1:10" ht="75" customHeight="1">
      <c r="A327" s="8"/>
      <c r="B327" s="13" t="s">
        <v>265</v>
      </c>
      <c r="C327" s="55" t="s">
        <v>234</v>
      </c>
      <c r="D327" s="84">
        <v>250</v>
      </c>
      <c r="E327" s="127"/>
      <c r="F327" s="128"/>
      <c r="G327" s="125">
        <v>250</v>
      </c>
      <c r="H327" s="126">
        <f>G327*H2</f>
        <v>150</v>
      </c>
      <c r="I327" s="129">
        <f>H327+F327</f>
        <v>150</v>
      </c>
      <c r="J327" s="130">
        <f>D327-I327</f>
        <v>100</v>
      </c>
    </row>
    <row r="328" spans="1:10" ht="15">
      <c r="A328" s="8"/>
      <c r="B328" s="4"/>
      <c r="C328" s="25"/>
      <c r="D328" s="84"/>
      <c r="E328" s="127"/>
      <c r="F328" s="128"/>
      <c r="G328" s="125"/>
      <c r="H328" s="126"/>
      <c r="I328" s="129"/>
      <c r="J328" s="130"/>
    </row>
    <row r="329" spans="1:10" ht="15">
      <c r="A329" s="8" t="s">
        <v>159</v>
      </c>
      <c r="B329" s="4" t="s">
        <v>160</v>
      </c>
      <c r="C329" s="25"/>
      <c r="D329" s="84"/>
      <c r="E329" s="127"/>
      <c r="F329" s="128"/>
      <c r="G329" s="125"/>
      <c r="H329" s="126"/>
      <c r="I329" s="129"/>
      <c r="J329" s="130"/>
    </row>
    <row r="330" spans="1:10" ht="57">
      <c r="A330" s="8"/>
      <c r="B330" s="13" t="s">
        <v>263</v>
      </c>
      <c r="C330" s="25"/>
      <c r="D330" s="84">
        <v>860</v>
      </c>
      <c r="E330" s="127"/>
      <c r="F330" s="128"/>
      <c r="G330" s="125">
        <f>D330</f>
        <v>860</v>
      </c>
      <c r="H330" s="126">
        <f>G330*H2</f>
        <v>516</v>
      </c>
      <c r="I330" s="129">
        <f>H330+F330</f>
        <v>516</v>
      </c>
      <c r="J330" s="130">
        <f>D330-I330</f>
        <v>344</v>
      </c>
    </row>
    <row r="331" spans="1:10" ht="15.75" thickBot="1">
      <c r="A331" s="8"/>
      <c r="B331" s="4"/>
      <c r="C331" s="25"/>
      <c r="D331" s="113"/>
      <c r="E331" s="134"/>
      <c r="F331" s="135"/>
      <c r="G331" s="132"/>
      <c r="H331" s="133"/>
      <c r="I331" s="136"/>
      <c r="J331" s="137"/>
    </row>
    <row r="332" spans="1:10" ht="16.5" thickBot="1">
      <c r="A332" s="20"/>
      <c r="B332" s="72" t="s">
        <v>282</v>
      </c>
      <c r="C332" s="29"/>
      <c r="D332" s="99">
        <f>SUM(D315:D331)</f>
        <v>4091.5</v>
      </c>
      <c r="E332" s="98">
        <f>SUM(E318:E331)</f>
        <v>737.5</v>
      </c>
      <c r="F332" s="101">
        <f>SUM(F318:F331)</f>
        <v>626.875</v>
      </c>
      <c r="G332" s="98">
        <f>SUM(G318:G331)</f>
        <v>3354</v>
      </c>
      <c r="H332" s="101">
        <f t="shared" ref="H332:J332" si="21">SUM(H318:H331)</f>
        <v>2012.3999999999999</v>
      </c>
      <c r="I332" s="270">
        <f t="shared" si="21"/>
        <v>2639.2749999999996</v>
      </c>
      <c r="J332" s="272">
        <f t="shared" si="21"/>
        <v>1452.2250000000001</v>
      </c>
    </row>
    <row r="333" spans="1:10" ht="15">
      <c r="A333" s="8"/>
      <c r="B333" s="4"/>
      <c r="C333" s="25"/>
      <c r="D333" s="102"/>
      <c r="E333" s="140"/>
      <c r="F333" s="141"/>
      <c r="G333" s="138"/>
      <c r="H333" s="139"/>
      <c r="I333" s="142"/>
      <c r="J333" s="143"/>
    </row>
    <row r="334" spans="1:10" ht="15.75">
      <c r="A334" s="22" t="s">
        <v>161</v>
      </c>
      <c r="B334" s="3" t="s">
        <v>162</v>
      </c>
      <c r="C334" s="25"/>
      <c r="D334" s="84"/>
      <c r="E334" s="127"/>
      <c r="F334" s="128"/>
      <c r="G334" s="125"/>
      <c r="H334" s="126"/>
      <c r="I334" s="129"/>
      <c r="J334" s="130"/>
    </row>
    <row r="335" spans="1:10" ht="15">
      <c r="A335" s="8"/>
      <c r="B335" s="4"/>
      <c r="C335" s="25"/>
      <c r="D335" s="84"/>
      <c r="E335" s="127"/>
      <c r="F335" s="128"/>
      <c r="G335" s="125"/>
      <c r="H335" s="126"/>
      <c r="I335" s="129"/>
      <c r="J335" s="130"/>
    </row>
    <row r="336" spans="1:10" ht="29.25">
      <c r="A336" s="261" t="s">
        <v>163</v>
      </c>
      <c r="B336" s="262" t="s">
        <v>264</v>
      </c>
      <c r="C336" s="25" t="s">
        <v>266</v>
      </c>
      <c r="D336" s="127">
        <v>2500</v>
      </c>
      <c r="E336" s="127"/>
      <c r="F336" s="128"/>
      <c r="G336" s="125"/>
      <c r="H336" s="126"/>
      <c r="I336" s="129"/>
      <c r="J336" s="130"/>
    </row>
    <row r="337" spans="1:10" ht="15.75" thickBot="1">
      <c r="A337" s="8"/>
      <c r="B337" s="4"/>
      <c r="C337" s="25"/>
      <c r="D337" s="113"/>
      <c r="E337" s="134"/>
      <c r="F337" s="135"/>
      <c r="G337" s="132"/>
      <c r="H337" s="133"/>
      <c r="I337" s="136"/>
      <c r="J337" s="137"/>
    </row>
    <row r="338" spans="1:10" ht="16.5" thickBot="1">
      <c r="A338" s="20"/>
      <c r="B338" s="72" t="s">
        <v>283</v>
      </c>
      <c r="C338" s="29"/>
      <c r="D338" s="99">
        <f>SUM(D336:D337)</f>
        <v>2500</v>
      </c>
      <c r="E338" s="98">
        <f>SUM(E336:E337)</f>
        <v>0</v>
      </c>
      <c r="F338" s="101">
        <f>SUM(F336:F337)</f>
        <v>0</v>
      </c>
      <c r="G338" s="98">
        <f>SUM(G336:G337)</f>
        <v>0</v>
      </c>
      <c r="H338" s="101">
        <f t="shared" ref="H338:J338" si="22">SUM(H336:H337)</f>
        <v>0</v>
      </c>
      <c r="I338" s="270">
        <f t="shared" si="22"/>
        <v>0</v>
      </c>
      <c r="J338" s="272">
        <f t="shared" si="22"/>
        <v>0</v>
      </c>
    </row>
    <row r="339" spans="1:10" ht="15">
      <c r="A339" s="8"/>
      <c r="B339" s="11"/>
      <c r="C339" s="32"/>
      <c r="D339" s="84"/>
      <c r="E339" s="164"/>
      <c r="F339" s="165"/>
      <c r="G339" s="162"/>
      <c r="H339" s="163"/>
      <c r="I339" s="166"/>
      <c r="J339" s="167"/>
    </row>
    <row r="340" spans="1:10" ht="15.75">
      <c r="A340" s="34"/>
      <c r="B340" s="35" t="s">
        <v>284</v>
      </c>
      <c r="C340" s="36"/>
      <c r="D340" s="108"/>
      <c r="E340" s="108"/>
      <c r="F340" s="110"/>
      <c r="G340" s="168"/>
      <c r="H340" s="109"/>
      <c r="I340" s="111"/>
      <c r="J340" s="112"/>
    </row>
    <row r="341" spans="1:10" ht="15">
      <c r="A341" s="8"/>
      <c r="B341" s="7"/>
      <c r="C341" s="33"/>
      <c r="D341" s="113"/>
      <c r="E341" s="171"/>
      <c r="F341" s="172"/>
      <c r="G341" s="169"/>
      <c r="H341" s="170"/>
      <c r="I341" s="173"/>
      <c r="J341" s="174"/>
    </row>
    <row r="342" spans="1:10" ht="15.75">
      <c r="A342" s="2">
        <v>3</v>
      </c>
      <c r="B342" s="12" t="s">
        <v>3</v>
      </c>
      <c r="C342" s="82"/>
      <c r="D342" s="87"/>
      <c r="E342" s="178"/>
      <c r="F342" s="177"/>
      <c r="G342" s="50"/>
      <c r="H342" s="175"/>
      <c r="I342" s="179"/>
      <c r="J342" s="180"/>
    </row>
    <row r="343" spans="1:10" ht="15">
      <c r="A343" s="8"/>
      <c r="B343" s="11"/>
      <c r="C343" s="82"/>
      <c r="D343" s="87"/>
      <c r="E343" s="178"/>
      <c r="F343" s="177"/>
      <c r="G343" s="50"/>
      <c r="H343" s="175"/>
      <c r="I343" s="179"/>
      <c r="J343" s="180"/>
    </row>
    <row r="344" spans="1:10" ht="15">
      <c r="A344" s="8">
        <v>3.1</v>
      </c>
      <c r="B344" s="11" t="s">
        <v>38</v>
      </c>
      <c r="C344" s="82"/>
      <c r="D344" s="84">
        <f>D75</f>
        <v>1625</v>
      </c>
      <c r="E344" s="176">
        <f>E75</f>
        <v>1625</v>
      </c>
      <c r="F344" s="177">
        <f>E344*F2</f>
        <v>1381.25</v>
      </c>
      <c r="G344" s="51">
        <f>G75</f>
        <v>0</v>
      </c>
      <c r="H344" s="175">
        <f>G344*H2</f>
        <v>0</v>
      </c>
      <c r="I344" s="129">
        <f>H344+F344</f>
        <v>1381.25</v>
      </c>
      <c r="J344" s="130">
        <f>D344-I344</f>
        <v>243.75</v>
      </c>
    </row>
    <row r="345" spans="1:10" ht="15">
      <c r="A345" s="8"/>
      <c r="B345" s="11"/>
      <c r="C345" s="82"/>
      <c r="D345" s="84"/>
      <c r="E345" s="176"/>
      <c r="F345" s="177"/>
      <c r="G345" s="51"/>
      <c r="H345" s="175"/>
      <c r="I345" s="179"/>
      <c r="J345" s="180"/>
    </row>
    <row r="346" spans="1:10" ht="15">
      <c r="A346" s="8">
        <v>3.2</v>
      </c>
      <c r="B346" s="11" t="s">
        <v>39</v>
      </c>
      <c r="C346" s="82"/>
      <c r="D346" s="84">
        <f>D87</f>
        <v>9035</v>
      </c>
      <c r="E346" s="176">
        <f>E87</f>
        <v>6281.8</v>
      </c>
      <c r="F346" s="177">
        <f>E346*F2</f>
        <v>5339.53</v>
      </c>
      <c r="G346" s="51">
        <f>G87</f>
        <v>1593.2</v>
      </c>
      <c r="H346" s="175">
        <f>G346*H2</f>
        <v>955.92</v>
      </c>
      <c r="I346" s="129">
        <f>H346+F346</f>
        <v>6295.45</v>
      </c>
      <c r="J346" s="130">
        <f>D346-I346</f>
        <v>2739.55</v>
      </c>
    </row>
    <row r="347" spans="1:10" ht="15">
      <c r="A347" s="8"/>
      <c r="B347" s="11"/>
      <c r="C347" s="82"/>
      <c r="D347" s="84"/>
      <c r="E347" s="176"/>
      <c r="F347" s="177"/>
      <c r="G347" s="51"/>
      <c r="H347" s="175"/>
      <c r="I347" s="179"/>
      <c r="J347" s="180"/>
    </row>
    <row r="348" spans="1:10" ht="15">
      <c r="A348" s="8">
        <v>3.3</v>
      </c>
      <c r="B348" s="11" t="s">
        <v>164</v>
      </c>
      <c r="C348" s="82"/>
      <c r="D348" s="84">
        <f>D129</f>
        <v>11998</v>
      </c>
      <c r="E348" s="176">
        <f>E129</f>
        <v>9136.5</v>
      </c>
      <c r="F348" s="177">
        <f>E348*F2</f>
        <v>7766.0249999999996</v>
      </c>
      <c r="G348" s="51">
        <f>G129</f>
        <v>2881.5</v>
      </c>
      <c r="H348" s="175">
        <f>G348*H2</f>
        <v>1728.8999999999999</v>
      </c>
      <c r="I348" s="129">
        <f>H348+F348</f>
        <v>9494.9249999999993</v>
      </c>
      <c r="J348" s="130">
        <f>D348-I348</f>
        <v>2503.0750000000007</v>
      </c>
    </row>
    <row r="349" spans="1:10" ht="15">
      <c r="A349" s="8"/>
      <c r="B349" s="11"/>
      <c r="C349" s="82"/>
      <c r="D349" s="84"/>
      <c r="E349" s="176"/>
      <c r="F349" s="177"/>
      <c r="G349" s="51"/>
      <c r="H349" s="175"/>
      <c r="I349" s="179"/>
      <c r="J349" s="180"/>
    </row>
    <row r="350" spans="1:10" ht="15">
      <c r="A350" s="8">
        <v>3.4</v>
      </c>
      <c r="B350" s="11" t="s">
        <v>75</v>
      </c>
      <c r="C350" s="82"/>
      <c r="D350" s="84">
        <f>D158</f>
        <v>21086.25</v>
      </c>
      <c r="E350" s="176">
        <f>E158</f>
        <v>18386.75</v>
      </c>
      <c r="F350" s="177">
        <f>E350*F2</f>
        <v>15628.737499999999</v>
      </c>
      <c r="G350" s="51">
        <f>G158</f>
        <v>2699.5</v>
      </c>
      <c r="H350" s="175">
        <f>G350*H2</f>
        <v>1619.7</v>
      </c>
      <c r="I350" s="129">
        <f>H350+F350</f>
        <v>17248.4375</v>
      </c>
      <c r="J350" s="130">
        <f>D350-I350</f>
        <v>3837.8125</v>
      </c>
    </row>
    <row r="351" spans="1:10" ht="15">
      <c r="A351" s="8"/>
      <c r="B351" s="11"/>
      <c r="C351" s="82"/>
      <c r="D351" s="84"/>
      <c r="E351" s="176"/>
      <c r="F351" s="177"/>
      <c r="G351" s="51"/>
      <c r="H351" s="175"/>
      <c r="I351" s="179"/>
      <c r="J351" s="180"/>
    </row>
    <row r="352" spans="1:10" ht="15">
      <c r="A352" s="8">
        <v>3.5</v>
      </c>
      <c r="B352" s="11" t="s">
        <v>87</v>
      </c>
      <c r="C352" s="82"/>
      <c r="D352" s="84">
        <f>D209</f>
        <v>13088.19</v>
      </c>
      <c r="E352" s="176">
        <f>E209</f>
        <v>4529</v>
      </c>
      <c r="F352" s="177">
        <f>E352*F2</f>
        <v>3849.65</v>
      </c>
      <c r="G352" s="51">
        <f>G209</f>
        <v>8559.19</v>
      </c>
      <c r="H352" s="175">
        <f>G352*H2</f>
        <v>5135.5140000000001</v>
      </c>
      <c r="I352" s="129">
        <f>H352+F352</f>
        <v>8985.1640000000007</v>
      </c>
      <c r="J352" s="130">
        <f>D352-I352</f>
        <v>4103.0259999999998</v>
      </c>
    </row>
    <row r="353" spans="1:10" ht="15">
      <c r="A353" s="8"/>
      <c r="B353" s="11"/>
      <c r="C353" s="82"/>
      <c r="D353" s="84"/>
      <c r="E353" s="176"/>
      <c r="F353" s="177"/>
      <c r="G353" s="51"/>
      <c r="H353" s="175"/>
      <c r="I353" s="179"/>
      <c r="J353" s="180"/>
    </row>
    <row r="354" spans="1:10" ht="15">
      <c r="A354" s="8">
        <v>3.6</v>
      </c>
      <c r="B354" s="11" t="s">
        <v>109</v>
      </c>
      <c r="C354" s="82"/>
      <c r="D354" s="84">
        <f>D219</f>
        <v>3553</v>
      </c>
      <c r="E354" s="176">
        <f>E219</f>
        <v>3553</v>
      </c>
      <c r="F354" s="177">
        <f>E354*F2</f>
        <v>3020.0499999999997</v>
      </c>
      <c r="G354" s="51">
        <f>G219</f>
        <v>0</v>
      </c>
      <c r="H354" s="175">
        <f>G354*H2</f>
        <v>0</v>
      </c>
      <c r="I354" s="129">
        <f>H354+F354</f>
        <v>3020.0499999999997</v>
      </c>
      <c r="J354" s="130">
        <f>D354-I354</f>
        <v>532.95000000000027</v>
      </c>
    </row>
    <row r="355" spans="1:10" ht="15">
      <c r="A355" s="8"/>
      <c r="B355" s="11"/>
      <c r="C355" s="82"/>
      <c r="D355" s="84"/>
      <c r="E355" s="176"/>
      <c r="F355" s="177"/>
      <c r="G355" s="51"/>
      <c r="H355" s="175"/>
      <c r="I355" s="179"/>
      <c r="J355" s="180"/>
    </row>
    <row r="356" spans="1:10" ht="15">
      <c r="A356" s="8">
        <v>3.7</v>
      </c>
      <c r="B356" s="11" t="s">
        <v>21</v>
      </c>
      <c r="C356" s="82"/>
      <c r="D356" s="84">
        <f>D244</f>
        <v>19312</v>
      </c>
      <c r="E356" s="176">
        <f>E244</f>
        <v>19312</v>
      </c>
      <c r="F356" s="177">
        <f>E356*F2</f>
        <v>16415.2</v>
      </c>
      <c r="G356" s="51">
        <f>G244</f>
        <v>0</v>
      </c>
      <c r="H356" s="175">
        <f>G356*H2</f>
        <v>0</v>
      </c>
      <c r="I356" s="129">
        <f>H356+F356</f>
        <v>16415.2</v>
      </c>
      <c r="J356" s="130">
        <f>D356-I356</f>
        <v>2896.7999999999993</v>
      </c>
    </row>
    <row r="357" spans="1:10" ht="15">
      <c r="A357" s="8"/>
      <c r="B357" s="11"/>
      <c r="C357" s="82"/>
      <c r="D357" s="84"/>
      <c r="E357" s="176"/>
      <c r="F357" s="177"/>
      <c r="G357" s="51"/>
      <c r="H357" s="175"/>
      <c r="I357" s="179"/>
      <c r="J357" s="180"/>
    </row>
    <row r="358" spans="1:10" ht="15">
      <c r="A358" s="8">
        <v>3.8</v>
      </c>
      <c r="B358" s="11" t="s">
        <v>10</v>
      </c>
      <c r="C358" s="82"/>
      <c r="D358" s="84">
        <f>D267</f>
        <v>6134.5</v>
      </c>
      <c r="E358" s="176">
        <f>E267</f>
        <v>6134.5</v>
      </c>
      <c r="F358" s="177">
        <f>E358*F2</f>
        <v>5214.3249999999998</v>
      </c>
      <c r="G358" s="51">
        <f>G267</f>
        <v>0</v>
      </c>
      <c r="H358" s="175">
        <f>G358*H2</f>
        <v>0</v>
      </c>
      <c r="I358" s="129">
        <f>H358+F358</f>
        <v>5214.3249999999998</v>
      </c>
      <c r="J358" s="130">
        <f>D358-I358</f>
        <v>920.17500000000018</v>
      </c>
    </row>
    <row r="359" spans="1:10" ht="15">
      <c r="A359" s="8"/>
      <c r="B359" s="11"/>
      <c r="C359" s="82"/>
      <c r="D359" s="84"/>
      <c r="E359" s="176"/>
      <c r="F359" s="177"/>
      <c r="G359" s="51"/>
      <c r="H359" s="175"/>
      <c r="I359" s="179"/>
      <c r="J359" s="180"/>
    </row>
    <row r="360" spans="1:10" ht="15">
      <c r="A360" s="8">
        <v>3.9</v>
      </c>
      <c r="B360" s="11" t="s">
        <v>23</v>
      </c>
      <c r="C360" s="82"/>
      <c r="D360" s="84">
        <f>D287</f>
        <v>14268.5</v>
      </c>
      <c r="E360" s="176">
        <f>E287</f>
        <v>14268.5</v>
      </c>
      <c r="F360" s="177">
        <f>E360*F2</f>
        <v>12128.225</v>
      </c>
      <c r="G360" s="51">
        <f>G287</f>
        <v>0</v>
      </c>
      <c r="H360" s="175">
        <f>G360*H2</f>
        <v>0</v>
      </c>
      <c r="I360" s="129">
        <f>H360+F360</f>
        <v>12128.225</v>
      </c>
      <c r="J360" s="130">
        <f>D360-I360</f>
        <v>2140.2749999999996</v>
      </c>
    </row>
    <row r="361" spans="1:10" ht="15">
      <c r="A361" s="8"/>
      <c r="B361" s="11"/>
      <c r="C361" s="82"/>
      <c r="D361" s="84"/>
      <c r="E361" s="176"/>
      <c r="F361" s="177"/>
      <c r="G361" s="51"/>
      <c r="H361" s="175"/>
      <c r="I361" s="179"/>
      <c r="J361" s="180"/>
    </row>
    <row r="362" spans="1:10" ht="15">
      <c r="A362" s="10">
        <v>3.1</v>
      </c>
      <c r="B362" s="11" t="s">
        <v>133</v>
      </c>
      <c r="C362" s="82"/>
      <c r="D362" s="84">
        <f>D313</f>
        <v>7862</v>
      </c>
      <c r="E362" s="176">
        <f>E313</f>
        <v>6020</v>
      </c>
      <c r="F362" s="177">
        <f>E362*F2</f>
        <v>5117</v>
      </c>
      <c r="G362" s="51">
        <f>G313</f>
        <v>1842</v>
      </c>
      <c r="H362" s="175">
        <f>G362*H2</f>
        <v>1105.2</v>
      </c>
      <c r="I362" s="129">
        <f>H362+F362</f>
        <v>6222.2</v>
      </c>
      <c r="J362" s="130">
        <f>D362-I362</f>
        <v>1639.8000000000002</v>
      </c>
    </row>
    <row r="363" spans="1:10" ht="15">
      <c r="A363" s="8"/>
      <c r="B363" s="11"/>
      <c r="C363" s="82"/>
      <c r="D363" s="84"/>
      <c r="E363" s="176"/>
      <c r="F363" s="177"/>
      <c r="G363" s="51"/>
      <c r="H363" s="175"/>
      <c r="I363" s="179"/>
      <c r="J363" s="180"/>
    </row>
    <row r="364" spans="1:10" ht="15">
      <c r="A364" s="10">
        <v>3.11</v>
      </c>
      <c r="B364" s="11" t="s">
        <v>152</v>
      </c>
      <c r="C364" s="82"/>
      <c r="D364" s="84">
        <f>D332</f>
        <v>4091.5</v>
      </c>
      <c r="E364" s="176">
        <f>E332</f>
        <v>737.5</v>
      </c>
      <c r="F364" s="177">
        <f>E364*F2</f>
        <v>626.875</v>
      </c>
      <c r="G364" s="51">
        <f>G332</f>
        <v>3354</v>
      </c>
      <c r="H364" s="175">
        <f>G364*H2</f>
        <v>2012.3999999999999</v>
      </c>
      <c r="I364" s="129">
        <f>H364+F364</f>
        <v>2639.2749999999996</v>
      </c>
      <c r="J364" s="130">
        <f>D364-I364</f>
        <v>1452.2250000000004</v>
      </c>
    </row>
    <row r="365" spans="1:10" ht="15.75" thickBot="1">
      <c r="A365" s="8"/>
      <c r="B365" s="11"/>
      <c r="C365" s="82"/>
      <c r="D365" s="84"/>
      <c r="E365" s="176"/>
      <c r="F365" s="177"/>
      <c r="G365" s="51"/>
      <c r="H365" s="175"/>
      <c r="I365" s="179"/>
      <c r="J365" s="180"/>
    </row>
    <row r="366" spans="1:10" s="243" customFormat="1" ht="16.5" thickBot="1">
      <c r="A366" s="2"/>
      <c r="B366" s="78" t="s">
        <v>292</v>
      </c>
      <c r="C366" s="238"/>
      <c r="D366" s="239">
        <f t="shared" ref="D366:J366" si="23">SUM(D344:D365)</f>
        <v>112053.94</v>
      </c>
      <c r="E366" s="240">
        <f>SUM(E344:E365)</f>
        <v>89984.55</v>
      </c>
      <c r="F366" s="241">
        <f>SUM(F344:F365)</f>
        <v>76486.867500000008</v>
      </c>
      <c r="G366" s="240">
        <f t="shared" si="23"/>
        <v>20929.39</v>
      </c>
      <c r="H366" s="241">
        <f t="shared" si="23"/>
        <v>12557.634</v>
      </c>
      <c r="I366" s="242">
        <f t="shared" si="23"/>
        <v>89044.501499999998</v>
      </c>
      <c r="J366" s="239">
        <f t="shared" si="23"/>
        <v>23009.438499999997</v>
      </c>
    </row>
    <row r="367" spans="1:10" ht="15.75">
      <c r="A367" s="2"/>
      <c r="B367" s="187" t="s">
        <v>293</v>
      </c>
      <c r="C367" s="188"/>
      <c r="D367" s="189">
        <v>1</v>
      </c>
      <c r="E367" s="190">
        <f>E366/D366</f>
        <v>0.80304672910207353</v>
      </c>
      <c r="F367" s="192">
        <f>F366/D366</f>
        <v>0.68258971973676252</v>
      </c>
      <c r="G367" s="190">
        <f>G366/D366</f>
        <v>0.18677959918232237</v>
      </c>
      <c r="H367" s="191">
        <f>H366/D366</f>
        <v>0.11206775950939342</v>
      </c>
      <c r="I367" s="193">
        <f>I366/D366</f>
        <v>0.79465747924615593</v>
      </c>
      <c r="J367" s="194">
        <f>J366/D366</f>
        <v>0.20534252075384404</v>
      </c>
    </row>
    <row r="368" spans="1:10" ht="15">
      <c r="A368" s="8"/>
      <c r="B368" s="11"/>
      <c r="C368" s="82"/>
      <c r="D368" s="84"/>
      <c r="E368" s="176"/>
      <c r="F368" s="177"/>
      <c r="G368" s="51"/>
      <c r="H368" s="175"/>
      <c r="I368" s="129"/>
      <c r="J368" s="130"/>
    </row>
    <row r="369" spans="1:12" ht="15">
      <c r="A369" s="8">
        <v>1</v>
      </c>
      <c r="B369" s="11" t="s">
        <v>294</v>
      </c>
      <c r="C369" s="82"/>
      <c r="D369" s="84">
        <f>D66</f>
        <v>8499</v>
      </c>
      <c r="E369" s="176"/>
      <c r="F369" s="177">
        <f>D369*F367</f>
        <v>5801.3300280427447</v>
      </c>
      <c r="G369" s="51"/>
      <c r="H369" s="175">
        <f>D369*H367</f>
        <v>952.46388807033463</v>
      </c>
      <c r="I369" s="129">
        <f>H369+F369</f>
        <v>6753.7939161130798</v>
      </c>
      <c r="J369" s="130">
        <f>D369-I369</f>
        <v>1745.2060838869202</v>
      </c>
    </row>
    <row r="370" spans="1:12" ht="15.75">
      <c r="A370" s="2"/>
      <c r="B370" s="78"/>
      <c r="C370" s="83"/>
      <c r="D370" s="84"/>
      <c r="E370" s="176"/>
      <c r="F370" s="177"/>
      <c r="G370" s="51"/>
      <c r="H370" s="175"/>
      <c r="I370" s="129"/>
      <c r="J370" s="130"/>
    </row>
    <row r="371" spans="1:12" ht="15">
      <c r="A371" s="10">
        <v>3.12</v>
      </c>
      <c r="B371" s="11" t="s">
        <v>295</v>
      </c>
      <c r="C371" s="82"/>
      <c r="D371" s="84">
        <f>D338</f>
        <v>2500</v>
      </c>
      <c r="E371" s="176"/>
      <c r="F371" s="177">
        <f>D371*F367</f>
        <v>1706.4742993419063</v>
      </c>
      <c r="G371" s="51"/>
      <c r="H371" s="175">
        <f>D371*H367</f>
        <v>280.16939877348352</v>
      </c>
      <c r="I371" s="129">
        <f>H371+F371</f>
        <v>1986.6436981153897</v>
      </c>
      <c r="J371" s="130">
        <f>D371-I371</f>
        <v>513.35630188461028</v>
      </c>
    </row>
    <row r="372" spans="1:12" ht="15.75" thickBot="1">
      <c r="A372" s="8"/>
      <c r="B372" s="11"/>
      <c r="C372" s="82"/>
      <c r="D372" s="181"/>
      <c r="E372" s="181"/>
      <c r="F372" s="184"/>
      <c r="G372" s="182"/>
      <c r="H372" s="183"/>
      <c r="I372" s="185"/>
      <c r="J372" s="186"/>
    </row>
    <row r="373" spans="1:12" s="243" customFormat="1" ht="16.5" thickBot="1">
      <c r="A373" s="2"/>
      <c r="B373" s="78" t="s">
        <v>167</v>
      </c>
      <c r="C373" s="238"/>
      <c r="D373" s="239">
        <f>SUM(D369+D366+D371)</f>
        <v>123052.94</v>
      </c>
      <c r="E373" s="239">
        <f>SUM(E369+E366+E371)</f>
        <v>89984.55</v>
      </c>
      <c r="F373" s="241">
        <f>SUM(F369+F366+F371)</f>
        <v>83994.671827384664</v>
      </c>
      <c r="G373" s="239">
        <f t="shared" ref="G373:H373" si="24">SUM(G369+G366+G371)</f>
        <v>20929.39</v>
      </c>
      <c r="H373" s="241">
        <f t="shared" si="24"/>
        <v>13790.267286843819</v>
      </c>
      <c r="I373" s="273">
        <f>SUM(I369+I366+I371)</f>
        <v>97784.939114228473</v>
      </c>
      <c r="J373" s="274">
        <f>SUM(J369+J366+J371)</f>
        <v>25268.000885771529</v>
      </c>
    </row>
    <row r="374" spans="1:12" ht="15">
      <c r="A374" s="8"/>
      <c r="B374" s="11"/>
      <c r="C374" s="82"/>
      <c r="D374" s="84"/>
      <c r="E374" s="176"/>
      <c r="F374" s="177"/>
      <c r="G374" s="51"/>
      <c r="H374" s="175"/>
      <c r="I374" s="129"/>
      <c r="J374" s="130"/>
    </row>
    <row r="375" spans="1:12" ht="15">
      <c r="A375" s="195">
        <v>4</v>
      </c>
      <c r="B375" s="196" t="s">
        <v>296</v>
      </c>
      <c r="C375" s="197"/>
      <c r="D375" s="197"/>
      <c r="E375" s="199"/>
      <c r="F375" s="212"/>
      <c r="G375" s="198"/>
      <c r="H375" s="217"/>
      <c r="I375" s="267"/>
      <c r="J375" s="200"/>
    </row>
    <row r="376" spans="1:12" ht="15">
      <c r="A376" s="201"/>
      <c r="B376" s="202"/>
      <c r="C376" s="197"/>
      <c r="D376" s="197"/>
      <c r="E376" s="199"/>
      <c r="F376" s="212"/>
      <c r="G376" s="197"/>
      <c r="H376" s="217"/>
      <c r="I376" s="267"/>
      <c r="J376" s="200"/>
    </row>
    <row r="377" spans="1:12" ht="15">
      <c r="A377" s="196">
        <v>4.0999999999999996</v>
      </c>
      <c r="B377" s="202" t="s">
        <v>319</v>
      </c>
      <c r="C377" s="203">
        <f>C373*0.12</f>
        <v>0</v>
      </c>
      <c r="D377" s="203">
        <f>D373*0.125</f>
        <v>15381.6175</v>
      </c>
      <c r="E377" s="199"/>
      <c r="F377" s="212">
        <f>D377*F367</f>
        <v>10499.333978423081</v>
      </c>
      <c r="G377" s="203"/>
      <c r="H377" s="216">
        <f>D377*H367</f>
        <v>1723.7834108554773</v>
      </c>
      <c r="I377" s="234">
        <f>H377+F377</f>
        <v>12223.117389278559</v>
      </c>
      <c r="J377" s="233">
        <f>D377-I377</f>
        <v>3158.5001107214412</v>
      </c>
      <c r="L377" s="45"/>
    </row>
    <row r="378" spans="1:12" ht="15">
      <c r="A378" s="196"/>
      <c r="B378" s="204"/>
      <c r="C378" s="197"/>
      <c r="D378" s="205"/>
      <c r="E378" s="199"/>
      <c r="F378" s="212"/>
      <c r="G378" s="205"/>
      <c r="H378" s="217"/>
      <c r="I378" s="234"/>
      <c r="J378" s="233"/>
      <c r="L378" s="45"/>
    </row>
    <row r="379" spans="1:12" ht="15">
      <c r="A379" s="196">
        <v>4.2</v>
      </c>
      <c r="B379" s="202" t="s">
        <v>297</v>
      </c>
      <c r="C379" s="205">
        <v>0</v>
      </c>
      <c r="D379" s="205">
        <f>C379*D365</f>
        <v>0</v>
      </c>
      <c r="E379" s="199"/>
      <c r="F379" s="212">
        <f t="shared" ref="F379" si="25">D379*F369</f>
        <v>0</v>
      </c>
      <c r="G379" s="205"/>
      <c r="H379" s="215">
        <f>D379*H367</f>
        <v>0</v>
      </c>
      <c r="I379" s="234">
        <f>H379+F379</f>
        <v>0</v>
      </c>
      <c r="J379" s="233">
        <f>D379-I379</f>
        <v>0</v>
      </c>
      <c r="L379" s="45"/>
    </row>
    <row r="380" spans="1:12" ht="15">
      <c r="A380" s="196"/>
      <c r="B380" s="202"/>
      <c r="C380" s="197"/>
      <c r="D380" s="205"/>
      <c r="E380" s="199"/>
      <c r="F380" s="212"/>
      <c r="G380" s="205"/>
      <c r="H380" s="215"/>
      <c r="I380" s="234"/>
      <c r="J380" s="233"/>
      <c r="L380" s="45"/>
    </row>
    <row r="381" spans="1:12" ht="15">
      <c r="A381" s="196">
        <v>4.3</v>
      </c>
      <c r="B381" s="202" t="s">
        <v>306</v>
      </c>
      <c r="C381" s="203">
        <v>1000</v>
      </c>
      <c r="D381" s="205">
        <f>D373*0.025</f>
        <v>3076.3235000000004</v>
      </c>
      <c r="E381" s="199"/>
      <c r="F381" s="212">
        <f>D381*F367</f>
        <v>2099.8667956846166</v>
      </c>
      <c r="G381" s="205"/>
      <c r="H381" s="215">
        <f>D381*H367</f>
        <v>344.75668217109552</v>
      </c>
      <c r="I381" s="234">
        <f>H381+F381</f>
        <v>2444.6234778557123</v>
      </c>
      <c r="J381" s="233">
        <f>D381-I381</f>
        <v>631.70002214428814</v>
      </c>
      <c r="L381" s="45"/>
    </row>
    <row r="382" spans="1:12" ht="15">
      <c r="A382" s="196"/>
      <c r="B382" s="202"/>
      <c r="C382" s="197"/>
      <c r="D382" s="205"/>
      <c r="E382" s="199"/>
      <c r="F382" s="212"/>
      <c r="G382" s="205"/>
      <c r="H382" s="215"/>
      <c r="I382" s="234"/>
      <c r="J382" s="233"/>
      <c r="L382" s="45"/>
    </row>
    <row r="383" spans="1:12" ht="15">
      <c r="A383" s="196">
        <v>4.4000000000000004</v>
      </c>
      <c r="B383" s="202" t="s">
        <v>307</v>
      </c>
      <c r="C383" s="197"/>
      <c r="D383" s="205">
        <v>800</v>
      </c>
      <c r="E383" s="199"/>
      <c r="F383" s="212">
        <f>D383*F367</f>
        <v>546.07177578941003</v>
      </c>
      <c r="G383" s="205"/>
      <c r="H383" s="215">
        <f>D383*H367</f>
        <v>89.654207607514735</v>
      </c>
      <c r="I383" s="234">
        <f>H383+F383</f>
        <v>635.72598339692479</v>
      </c>
      <c r="J383" s="233">
        <f>D383-I383</f>
        <v>164.27401660307521</v>
      </c>
      <c r="L383" s="45"/>
    </row>
    <row r="384" spans="1:12" ht="15">
      <c r="A384" s="196"/>
      <c r="B384" s="202"/>
      <c r="C384" s="197"/>
      <c r="D384" s="205"/>
      <c r="E384" s="199"/>
      <c r="F384" s="212"/>
      <c r="G384" s="205"/>
      <c r="H384" s="215"/>
      <c r="I384" s="234"/>
      <c r="J384" s="233"/>
      <c r="L384" s="45"/>
    </row>
    <row r="385" spans="1:12" ht="15">
      <c r="A385" s="196">
        <v>4.5</v>
      </c>
      <c r="B385" s="202" t="s">
        <v>298</v>
      </c>
      <c r="C385" s="205">
        <f>C373*0.01</f>
        <v>0</v>
      </c>
      <c r="D385" s="205">
        <f>D373*0.01</f>
        <v>1230.5294000000001</v>
      </c>
      <c r="E385" s="199"/>
      <c r="F385" s="212">
        <f>D385*F367</f>
        <v>839.94671827384661</v>
      </c>
      <c r="G385" s="205"/>
      <c r="H385" s="215">
        <f>D385*H367</f>
        <v>137.9026728684382</v>
      </c>
      <c r="I385" s="234">
        <f>H385+F385</f>
        <v>977.84939114228484</v>
      </c>
      <c r="J385" s="233">
        <f>D385-I385</f>
        <v>252.68000885771528</v>
      </c>
      <c r="L385" s="45"/>
    </row>
    <row r="386" spans="1:12" ht="15">
      <c r="A386" s="196"/>
      <c r="B386" s="202"/>
      <c r="C386" s="197"/>
      <c r="D386" s="205"/>
      <c r="E386" s="199"/>
      <c r="F386" s="212"/>
      <c r="G386" s="205"/>
      <c r="H386" s="215"/>
      <c r="I386" s="234"/>
      <c r="J386" s="233"/>
      <c r="L386" s="45"/>
    </row>
    <row r="387" spans="1:12" ht="15">
      <c r="A387" s="196">
        <v>4.5999999999999996</v>
      </c>
      <c r="B387" s="202" t="s">
        <v>308</v>
      </c>
      <c r="C387" s="206">
        <v>305</v>
      </c>
      <c r="D387" s="205">
        <v>305</v>
      </c>
      <c r="E387" s="205"/>
      <c r="F387" s="212">
        <f>D387*F367</f>
        <v>208.18986451971256</v>
      </c>
      <c r="G387" s="205"/>
      <c r="H387" s="215">
        <f>D387*H367</f>
        <v>34.180666650364991</v>
      </c>
      <c r="I387" s="234">
        <f>H387+F387</f>
        <v>242.37053117007756</v>
      </c>
      <c r="J387" s="233">
        <f>D387-I387</f>
        <v>62.629468829922445</v>
      </c>
      <c r="L387" s="45"/>
    </row>
    <row r="388" spans="1:12" ht="15">
      <c r="A388" s="196"/>
      <c r="B388" s="202"/>
      <c r="C388" s="197"/>
      <c r="D388" s="205"/>
      <c r="E388" s="199"/>
      <c r="F388" s="212"/>
      <c r="G388" s="205"/>
      <c r="H388" s="215"/>
      <c r="I388" s="234"/>
      <c r="J388" s="233"/>
      <c r="L388" s="45"/>
    </row>
    <row r="389" spans="1:12" ht="15">
      <c r="A389" s="196">
        <v>4.7</v>
      </c>
      <c r="B389" s="202" t="s">
        <v>299</v>
      </c>
      <c r="C389" s="205">
        <v>900</v>
      </c>
      <c r="D389" s="205">
        <v>900</v>
      </c>
      <c r="E389" s="199"/>
      <c r="F389" s="212">
        <f>D389*F367</f>
        <v>614.33074776308626</v>
      </c>
      <c r="G389" s="205"/>
      <c r="H389" s="215">
        <f>D389*H367</f>
        <v>100.86098355845408</v>
      </c>
      <c r="I389" s="234">
        <f>H389+F389</f>
        <v>715.19173132154037</v>
      </c>
      <c r="J389" s="233">
        <f>D389-I389</f>
        <v>184.80826867845963</v>
      </c>
      <c r="L389" s="45"/>
    </row>
    <row r="390" spans="1:12" ht="15.75" thickBot="1">
      <c r="A390" s="196"/>
      <c r="B390" s="202"/>
      <c r="C390" s="197"/>
      <c r="D390" s="218"/>
      <c r="E390" s="220"/>
      <c r="F390" s="221"/>
      <c r="G390" s="218"/>
      <c r="H390" s="219"/>
      <c r="I390" s="235"/>
      <c r="J390" s="222"/>
    </row>
    <row r="391" spans="1:12" s="243" customFormat="1" ht="16.5" thickBot="1">
      <c r="A391" s="244"/>
      <c r="B391" s="253" t="s">
        <v>309</v>
      </c>
      <c r="C391" s="245">
        <f>SUM(C377:C389)</f>
        <v>2205</v>
      </c>
      <c r="D391" s="230">
        <f>SUM(D377:D389)</f>
        <v>21693.470399999998</v>
      </c>
      <c r="E391" s="231">
        <f>SUM(E377:E389)</f>
        <v>0</v>
      </c>
      <c r="F391" s="266">
        <f>SUM(F377:F389)</f>
        <v>14807.739880453753</v>
      </c>
      <c r="G391" s="231">
        <f>SUM(G377:G389)</f>
        <v>0</v>
      </c>
      <c r="H391" s="266">
        <f t="shared" ref="H391" si="26">SUM(H377:H389)</f>
        <v>2431.1386237113443</v>
      </c>
      <c r="I391" s="236">
        <f>H391+F391</f>
        <v>17238.878504165099</v>
      </c>
      <c r="J391" s="232">
        <f>D391-I391</f>
        <v>4454.5918958348993</v>
      </c>
    </row>
    <row r="392" spans="1:12" ht="15.75" thickBot="1">
      <c r="A392" s="196"/>
      <c r="B392" s="207"/>
      <c r="C392" s="208"/>
      <c r="D392" s="223"/>
      <c r="E392" s="225"/>
      <c r="F392" s="226"/>
      <c r="G392" s="223"/>
      <c r="H392" s="224"/>
      <c r="I392" s="237"/>
      <c r="J392" s="227"/>
    </row>
    <row r="393" spans="1:12" s="243" customFormat="1" ht="16.5" thickBot="1">
      <c r="A393" s="246">
        <v>5</v>
      </c>
      <c r="B393" s="247" t="s">
        <v>300</v>
      </c>
      <c r="C393" s="248">
        <f t="shared" ref="C393" si="27">C369+C387+C391</f>
        <v>2510</v>
      </c>
      <c r="D393" s="249">
        <f>D373+D391</f>
        <v>144746.41039999999</v>
      </c>
      <c r="E393" s="250">
        <f>E373+E391</f>
        <v>89984.55</v>
      </c>
      <c r="F393" s="252">
        <f>F373+F391</f>
        <v>98802.411707838415</v>
      </c>
      <c r="G393" s="250">
        <f t="shared" ref="G393:H393" si="28">G373+G391</f>
        <v>20929.39</v>
      </c>
      <c r="H393" s="251">
        <f t="shared" si="28"/>
        <v>16221.405910555162</v>
      </c>
      <c r="I393" s="265">
        <f>I373+I391</f>
        <v>115023.81761839357</v>
      </c>
      <c r="J393" s="252">
        <f>J373+J391</f>
        <v>29722.592781606429</v>
      </c>
    </row>
    <row r="394" spans="1:12" ht="15">
      <c r="A394" s="196"/>
      <c r="B394" s="207"/>
      <c r="C394" s="208"/>
      <c r="D394" s="223"/>
      <c r="E394" s="225"/>
      <c r="F394" s="226"/>
      <c r="G394" s="223"/>
      <c r="H394" s="224"/>
      <c r="I394" s="237"/>
      <c r="J394" s="227"/>
    </row>
    <row r="395" spans="1:12" ht="15">
      <c r="A395" s="202"/>
      <c r="B395" s="210" t="s">
        <v>311</v>
      </c>
      <c r="C395" s="209">
        <f>(C373+C391)*0.2</f>
        <v>441</v>
      </c>
      <c r="D395" s="205">
        <f>D393*0.2</f>
        <v>28949.282080000001</v>
      </c>
      <c r="E395" s="205">
        <f t="shared" ref="E395" si="29">E393*0.2</f>
        <v>17996.91</v>
      </c>
      <c r="F395" s="215">
        <v>0</v>
      </c>
      <c r="G395" s="205">
        <f>G393*0.2</f>
        <v>4185.8779999999997</v>
      </c>
      <c r="H395" s="215">
        <v>0</v>
      </c>
      <c r="I395" s="234">
        <v>0</v>
      </c>
      <c r="J395" s="233">
        <f>D395-I395</f>
        <v>28949.282080000001</v>
      </c>
    </row>
    <row r="396" spans="1:12" ht="14.25">
      <c r="A396" s="202"/>
      <c r="B396" s="202"/>
      <c r="C396" s="205"/>
      <c r="D396" s="228"/>
      <c r="E396" s="220"/>
      <c r="F396" s="221"/>
      <c r="G396" s="228"/>
      <c r="H396" s="229"/>
      <c r="I396" s="235"/>
      <c r="J396" s="222"/>
    </row>
    <row r="397" spans="1:12" ht="15.75">
      <c r="A397" s="202"/>
      <c r="B397" s="247" t="s">
        <v>320</v>
      </c>
      <c r="C397" s="254"/>
      <c r="D397" s="254"/>
      <c r="E397" s="256"/>
      <c r="F397" s="257"/>
      <c r="G397" s="254"/>
      <c r="H397" s="255"/>
      <c r="I397" s="258">
        <f>I393+I395</f>
        <v>115023.81761839357</v>
      </c>
      <c r="J397" s="200"/>
    </row>
    <row r="398" spans="1:12" ht="45" customHeight="1">
      <c r="A398" s="202"/>
      <c r="B398" s="213" t="s">
        <v>301</v>
      </c>
      <c r="C398" s="197"/>
      <c r="D398" s="197"/>
      <c r="E398" s="211"/>
      <c r="F398" s="212"/>
      <c r="G398" s="197"/>
      <c r="H398" s="217"/>
      <c r="I398" s="267"/>
      <c r="J398" s="200"/>
    </row>
    <row r="399" spans="1:12" ht="15">
      <c r="A399" s="202"/>
      <c r="B399" s="207"/>
      <c r="C399" s="197"/>
      <c r="D399" s="197"/>
      <c r="E399" s="199"/>
      <c r="F399" s="212"/>
      <c r="G399" s="197"/>
      <c r="H399" s="217"/>
      <c r="I399" s="267"/>
      <c r="J399" s="200"/>
    </row>
    <row r="400" spans="1:12" ht="15.75">
      <c r="A400" s="202"/>
      <c r="B400" s="247" t="s">
        <v>321</v>
      </c>
      <c r="C400" s="254"/>
      <c r="D400" s="254"/>
      <c r="E400" s="259"/>
      <c r="F400" s="257"/>
      <c r="G400" s="254"/>
      <c r="H400" s="255"/>
      <c r="I400" s="268"/>
      <c r="J400" s="260">
        <f>J393</f>
        <v>29722.592781606429</v>
      </c>
    </row>
    <row r="401" spans="1:10" ht="15">
      <c r="A401" s="202"/>
      <c r="B401" s="207"/>
      <c r="C401" s="197"/>
      <c r="D401" s="197"/>
      <c r="E401" s="199"/>
      <c r="F401" s="212"/>
      <c r="G401" s="197"/>
      <c r="H401" s="217"/>
      <c r="I401" s="267"/>
      <c r="J401" s="200"/>
    </row>
    <row r="402" spans="1:10" ht="71.25">
      <c r="A402" s="202"/>
      <c r="B402" s="213" t="s">
        <v>315</v>
      </c>
      <c r="C402" s="197"/>
      <c r="D402" s="197"/>
      <c r="E402" s="199"/>
      <c r="F402" s="212"/>
      <c r="G402" s="197"/>
      <c r="H402" s="217"/>
      <c r="I402" s="267"/>
      <c r="J402" s="200"/>
    </row>
    <row r="403" spans="1:10" ht="15.75" thickBot="1">
      <c r="A403" s="202"/>
      <c r="B403" s="207"/>
      <c r="C403" s="197"/>
      <c r="D403" s="197"/>
      <c r="E403" s="199"/>
      <c r="F403" s="212"/>
      <c r="G403" s="197"/>
      <c r="H403" s="217"/>
      <c r="I403" s="269"/>
      <c r="J403" s="214"/>
    </row>
  </sheetData>
  <mergeCells count="2">
    <mergeCell ref="G1:H1"/>
    <mergeCell ref="E1:F1"/>
  </mergeCells>
  <phoneticPr fontId="2" type="noConversion"/>
  <pageMargins left="0.7" right="0.7" top="0.75" bottom="0.75" header="0.3" footer="0.3"/>
  <pageSetup paperSize="8" scale="90" fitToHeight="0" orientation="landscape" r:id="rId1"/>
  <headerFooter>
    <oddHeader>&amp;L&amp;"Helvetica Neue,Regular"Works: shopfronts facades_x000D_6 Electric Avenue, London SW9_x000D_Sections 1 and 3&amp;C&amp;"Helvetica Neue,Regular"For_x000D_David Huxley_x000D_SLC Properties Ltd&amp;R&amp;"Helvetica Neue,Regular"Murray John Architects Ltd._x000D_Job No. 747</oddHeader>
    <oddFooter>&amp;L&amp;D&amp;R&amp;P of &amp;N</oddFooter>
  </headerFooter>
  <rowBreaks count="1" manualBreakCount="1">
    <brk id="339" max="16383" man="1"/>
  </rowBreaks>
  <legacy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Grant Calculation</vt:lpstr>
      <vt:lpstr>'Grant Calculation'!Print_Area</vt:lpstr>
      <vt:lpstr>'Grant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 Sagov</dc:creator>
  <cp:lastModifiedBy>Pantazi,Monica</cp:lastModifiedBy>
  <cp:lastPrinted>2016-08-03T14:27:09Z</cp:lastPrinted>
  <dcterms:created xsi:type="dcterms:W3CDTF">2011-07-12T11:20:25Z</dcterms:created>
  <dcterms:modified xsi:type="dcterms:W3CDTF">2017-08-21T14:28:13Z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